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4/Q424/"/>
    </mc:Choice>
  </mc:AlternateContent>
  <xr:revisionPtr revIDLastSave="2068" documentId="8_{4110C7B7-FCE7-41BD-B073-12484B444620}" xr6:coauthVersionLast="47" xr6:coauthVersionMax="47" xr10:uidLastSave="{2650BF24-A447-4FD4-90C1-0BA15AC6D2A1}"/>
  <bookViews>
    <workbookView xWindow="28680" yWindow="-120" windowWidth="29040" windowHeight="15720" activeTab="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0" i="1" l="1"/>
  <c r="AT9" i="1"/>
  <c r="AT8" i="1"/>
  <c r="AS16" i="52"/>
  <c r="AS48" i="7" l="1"/>
  <c r="AS47" i="7"/>
  <c r="AS46" i="7"/>
  <c r="AS45" i="7"/>
  <c r="AS43" i="7"/>
  <c r="AS41" i="7"/>
  <c r="AS40" i="7"/>
  <c r="AS38" i="7"/>
  <c r="AS35" i="7"/>
  <c r="AS34" i="7"/>
  <c r="AS33" i="7"/>
  <c r="AS31" i="7"/>
  <c r="AS29" i="7"/>
  <c r="AS28" i="7"/>
  <c r="AS26" i="7"/>
  <c r="AS22" i="7"/>
  <c r="AS20" i="7"/>
  <c r="AS19" i="7"/>
  <c r="AS18" i="7"/>
  <c r="AS17" i="7"/>
  <c r="AS16" i="7"/>
  <c r="AS15" i="7"/>
  <c r="AS13" i="7"/>
  <c r="AS12" i="7"/>
  <c r="AS9" i="7"/>
  <c r="AS8" i="7"/>
  <c r="AS7" i="7"/>
  <c r="AS6" i="7"/>
  <c r="AS5" i="7"/>
  <c r="AO40" i="50" l="1"/>
  <c r="AP5" i="50"/>
  <c r="AO7" i="50"/>
  <c r="AS5" i="51" l="1"/>
  <c r="AS4" i="51"/>
  <c r="AS3" i="51"/>
  <c r="AP38" i="50" l="1"/>
  <c r="AT35" i="9"/>
  <c r="AS49" i="7"/>
  <c r="AS36" i="7"/>
  <c r="AP3" i="50"/>
  <c r="AP6" i="50"/>
  <c r="AP10" i="50"/>
  <c r="AP12" i="50"/>
  <c r="AP13" i="50"/>
  <c r="AP20" i="50"/>
  <c r="AP19" i="50"/>
  <c r="AP17" i="50"/>
  <c r="AP27" i="50"/>
  <c r="AP26" i="50"/>
  <c r="AP24" i="50"/>
  <c r="AP33" i="50"/>
  <c r="AP31" i="50"/>
  <c r="AP43" i="50" l="1"/>
  <c r="AP37" i="50"/>
  <c r="AP35" i="50"/>
  <c r="AP30" i="50"/>
  <c r="AP28" i="50"/>
  <c r="AP23" i="50"/>
  <c r="AP21" i="50"/>
  <c r="AP16" i="50"/>
  <c r="AP14" i="50"/>
  <c r="AP9" i="50"/>
  <c r="AP7" i="50"/>
  <c r="AO43" i="50"/>
  <c r="AO37" i="50"/>
  <c r="AO35" i="50"/>
  <c r="AO30" i="50"/>
  <c r="AO28" i="50"/>
  <c r="AO23" i="50"/>
  <c r="AO21" i="50"/>
  <c r="AO16" i="50"/>
  <c r="AO14" i="50"/>
  <c r="AO9" i="50"/>
  <c r="AT12" i="51"/>
  <c r="AT8" i="51"/>
  <c r="AT6" i="51"/>
  <c r="AS12" i="51"/>
  <c r="AS8" i="51"/>
  <c r="AS6" i="51"/>
  <c r="AT14" i="52"/>
  <c r="AT19" i="52"/>
  <c r="AT18" i="52"/>
  <c r="AT10" i="52"/>
  <c r="AT7" i="52"/>
  <c r="AT6" i="52"/>
  <c r="AT5" i="52"/>
  <c r="AT3" i="52"/>
  <c r="AT16" i="52" s="1"/>
  <c r="AT34" i="9"/>
  <c r="AT31" i="9"/>
  <c r="AT30" i="9"/>
  <c r="AT27" i="9"/>
  <c r="AT23" i="9"/>
  <c r="AT20" i="9"/>
  <c r="AT17" i="9"/>
  <c r="AT16" i="9"/>
  <c r="AT15" i="9"/>
  <c r="AT14" i="9"/>
  <c r="AT11" i="9"/>
  <c r="AT10" i="9"/>
  <c r="AT9" i="9"/>
  <c r="AT8" i="9"/>
  <c r="AT5" i="9"/>
  <c r="AT4" i="9"/>
  <c r="AK45" i="8" l="1"/>
  <c r="AK37" i="8"/>
  <c r="AK28" i="8"/>
  <c r="AK25" i="8"/>
  <c r="AK21" i="8"/>
  <c r="AK14" i="8"/>
  <c r="AT12" i="52"/>
  <c r="AS12" i="52"/>
  <c r="AT6" i="9"/>
  <c r="AS8" i="52"/>
  <c r="AS18" i="9"/>
  <c r="AS6" i="9"/>
  <c r="AS12" i="9" s="1"/>
  <c r="AR19" i="7"/>
  <c r="AN43" i="50"/>
  <c r="AN37" i="50"/>
  <c r="AN35" i="50"/>
  <c r="AN30" i="50"/>
  <c r="AN28" i="50"/>
  <c r="AN23" i="50"/>
  <c r="AN21" i="50"/>
  <c r="AN16" i="50"/>
  <c r="AN14" i="50"/>
  <c r="AN9" i="50"/>
  <c r="AN7" i="50"/>
  <c r="AR12" i="51"/>
  <c r="AR8" i="51"/>
  <c r="AR6" i="51"/>
  <c r="AR49" i="7"/>
  <c r="AR36" i="7"/>
  <c r="AR21" i="7"/>
  <c r="AR24" i="7" s="1"/>
  <c r="AJ45" i="8"/>
  <c r="AJ37" i="8"/>
  <c r="AJ28" i="8"/>
  <c r="AJ25" i="8"/>
  <c r="AJ21" i="8"/>
  <c r="AJ14" i="8"/>
  <c r="AR8" i="52"/>
  <c r="AR14" i="52" s="1"/>
  <c r="AR16" i="52" s="1"/>
  <c r="AR18" i="9"/>
  <c r="AR6" i="9"/>
  <c r="AR12" i="9" s="1"/>
  <c r="AQ12" i="51"/>
  <c r="AQ8" i="51"/>
  <c r="AQ6" i="51"/>
  <c r="AQ49" i="7"/>
  <c r="AQ36" i="7"/>
  <c r="AQ21" i="7"/>
  <c r="AQ24" i="7" s="1"/>
  <c r="AI45" i="8"/>
  <c r="AI37" i="8"/>
  <c r="AI28" i="8"/>
  <c r="AI25" i="8"/>
  <c r="AI21" i="8"/>
  <c r="AI14" i="8"/>
  <c r="AQ8" i="52"/>
  <c r="AQ14" i="52" s="1"/>
  <c r="AQ16" i="52" s="1"/>
  <c r="AQ18" i="9"/>
  <c r="AK47" i="8" l="1"/>
  <c r="AK49" i="8" s="1"/>
  <c r="AK23" i="8"/>
  <c r="AT8" i="52"/>
  <c r="AS14" i="52"/>
  <c r="AT18" i="9"/>
  <c r="AT12" i="9"/>
  <c r="AS21" i="9"/>
  <c r="AS24" i="9" s="1"/>
  <c r="AS28" i="9" s="1"/>
  <c r="AR51" i="7"/>
  <c r="AJ47" i="8"/>
  <c r="AJ49" i="8" s="1"/>
  <c r="AJ23" i="8"/>
  <c r="AR21" i="9"/>
  <c r="AR24" i="9" s="1"/>
  <c r="AR28" i="9" s="1"/>
  <c r="AQ51" i="7"/>
  <c r="AI47" i="8"/>
  <c r="AI49" i="8" s="1"/>
  <c r="AI23" i="8"/>
  <c r="AT21" i="9" l="1"/>
  <c r="AT24" i="9" s="1"/>
  <c r="AT28" i="9" s="1"/>
  <c r="AQ6" i="9"/>
  <c r="AQ12" i="9" s="1"/>
  <c r="AQ21" i="9" s="1"/>
  <c r="AQ24" i="9" s="1"/>
  <c r="AQ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H45" i="8"/>
  <c r="AH37" i="8"/>
  <c r="AH28" i="8"/>
  <c r="AH25" i="8"/>
  <c r="AH21" i="8"/>
  <c r="AH14" i="8"/>
  <c r="AH23" i="8" s="1"/>
  <c r="AP8" i="52"/>
  <c r="AP14" i="52" s="1"/>
  <c r="AP16" i="52" s="1"/>
  <c r="AP51" i="7" l="1"/>
  <c r="AP54" i="7" s="1"/>
  <c r="AQ53" i="7" s="1"/>
  <c r="AQ54" i="7" s="1"/>
  <c r="AR53" i="7" s="1"/>
  <c r="AR54" i="7" s="1"/>
  <c r="AS53" i="7" s="1"/>
  <c r="AH47" i="8"/>
  <c r="AH49" i="8" s="1"/>
  <c r="AP6" i="9" l="1"/>
  <c r="AP12" i="9" s="1"/>
  <c r="AP21" i="9" s="1"/>
  <c r="AP24" i="9" s="1"/>
  <c r="AP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O31" i="9"/>
  <c r="AO23" i="9"/>
  <c r="AO20" i="9"/>
  <c r="AO17" i="9"/>
  <c r="AO16" i="9"/>
  <c r="AO11" i="9"/>
  <c r="AO10" i="9"/>
  <c r="AO9" i="9"/>
  <c r="AO8" i="9"/>
  <c r="AO5" i="9"/>
  <c r="AO4" i="9"/>
  <c r="AN12" i="1"/>
  <c r="AN51" i="7" l="1"/>
  <c r="AN54" i="7" s="1"/>
  <c r="AO6" i="9"/>
  <c r="AO12" i="9" s="1"/>
  <c r="AO18" i="9"/>
  <c r="AG45" i="8"/>
  <c r="AG37" i="8"/>
  <c r="AG28" i="8"/>
  <c r="AG25" i="8"/>
  <c r="AG21" i="8"/>
  <c r="AG14" i="8"/>
  <c r="AN8" i="52"/>
  <c r="AN18" i="9"/>
  <c r="AN6" i="9"/>
  <c r="AN12" i="9" s="1"/>
  <c r="AN14" i="52" l="1"/>
  <c r="AO21" i="9"/>
  <c r="AO24" i="9" s="1"/>
  <c r="AO28" i="9" s="1"/>
  <c r="AO3" i="52" s="1"/>
  <c r="AG47" i="8"/>
  <c r="AG49" i="8" s="1"/>
  <c r="AG23" i="8"/>
  <c r="AN21" i="9"/>
  <c r="AN24" i="9" s="1"/>
  <c r="AN28" i="9" s="1"/>
  <c r="V14" i="8"/>
  <c r="AO30" i="9" l="1"/>
  <c r="AN3" i="52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M18" i="9"/>
  <c r="AM6" i="9"/>
  <c r="AM12" i="9" s="1"/>
  <c r="AF47" i="8" l="1"/>
  <c r="AF49" i="8" s="1"/>
  <c r="AF23" i="8"/>
  <c r="AM51" i="7"/>
  <c r="AM21" i="9"/>
  <c r="AM24" i="9" s="1"/>
  <c r="AM28" i="9" s="1"/>
  <c r="AH3" i="50"/>
  <c r="AL4" i="51"/>
  <c r="AL3" i="51"/>
  <c r="AE34" i="8"/>
  <c r="AM30" i="9" l="1"/>
  <c r="AM3" i="52"/>
  <c r="AL19" i="52"/>
  <c r="AL7" i="52"/>
  <c r="AO7" i="52" s="1"/>
  <c r="AL6" i="52"/>
  <c r="AO6" i="52" s="1"/>
  <c r="AL5" i="52"/>
  <c r="AO5" i="52" s="1"/>
  <c r="AM16" i="52" l="1"/>
  <c r="AL16" i="9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O9" i="7" s="1"/>
  <c r="AK7" i="7"/>
  <c r="AO7" i="7" s="1"/>
  <c r="AO21" i="7" s="1"/>
  <c r="AO24" i="7" s="1"/>
  <c r="AO51" i="7" s="1"/>
  <c r="AO54" i="7" s="1"/>
  <c r="AK16" i="9"/>
  <c r="AL14" i="52" l="1"/>
  <c r="AL12" i="9"/>
  <c r="AH28" i="50"/>
  <c r="AL51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D45" i="8"/>
  <c r="AD37" i="8"/>
  <c r="AD28" i="8"/>
  <c r="AD25" i="8"/>
  <c r="AD21" i="8"/>
  <c r="AD14" i="8"/>
  <c r="AK8" i="52"/>
  <c r="AO8" i="52" s="1"/>
  <c r="AO14" i="52" s="1"/>
  <c r="AO16" i="52" s="1"/>
  <c r="AK18" i="9"/>
  <c r="AK6" i="9"/>
  <c r="AK12" i="9" s="1"/>
  <c r="AL24" i="9" l="1"/>
  <c r="AK21" i="9"/>
  <c r="AK24" i="9" s="1"/>
  <c r="AK28" i="9" s="1"/>
  <c r="AK30" i="9" s="1"/>
  <c r="AG28" i="50"/>
  <c r="AK51" i="7"/>
  <c r="AD47" i="8"/>
  <c r="AD49" i="8" s="1"/>
  <c r="AD23" i="8"/>
  <c r="AK14" i="52"/>
  <c r="AL28" i="9" l="1"/>
  <c r="AK3" i="52"/>
  <c r="AK16" i="52" s="1"/>
  <c r="AK18" i="52" s="1"/>
  <c r="AL30" i="9" l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2" i="52" s="1"/>
  <c r="AJ6" i="52"/>
  <c r="AJ7" i="52"/>
  <c r="AJ5" i="52"/>
  <c r="AI12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9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4" i="52"/>
  <c r="AJ14" i="52"/>
  <c r="AJ18" i="9"/>
  <c r="AJ12" i="9"/>
  <c r="AJ36" i="7"/>
  <c r="AB37" i="8"/>
  <c r="AH12" i="51"/>
  <c r="AH8" i="51"/>
  <c r="AH6" i="51"/>
  <c r="AH12" i="1"/>
  <c r="AH49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6" i="52" l="1"/>
  <c r="AI18" i="52" s="1"/>
  <c r="AI30" i="9"/>
  <c r="AJ21" i="9"/>
  <c r="AJ24" i="9" s="1"/>
  <c r="AJ28" i="9" s="1"/>
  <c r="AH51" i="7"/>
  <c r="AB47" i="8"/>
  <c r="AB49" i="8" s="1"/>
  <c r="AB23" i="8"/>
  <c r="AH14" i="52"/>
  <c r="AH21" i="9"/>
  <c r="AH24" i="9" s="1"/>
  <c r="AH28" i="9" s="1"/>
  <c r="AD28" i="50"/>
  <c r="AG21" i="7"/>
  <c r="AJ30" i="9" l="1"/>
  <c r="AJ3" i="52"/>
  <c r="AJ16" i="52" s="1"/>
  <c r="AJ18" i="52" s="1"/>
  <c r="AH3" i="52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I6" i="7" s="1"/>
  <c r="AF12" i="7"/>
  <c r="AI12" i="7" s="1"/>
  <c r="AF11" i="9"/>
  <c r="AB38" i="50"/>
  <c r="AG14" i="52" l="1"/>
  <c r="AC28" i="50"/>
  <c r="AA47" i="8"/>
  <c r="AA49" i="8" s="1"/>
  <c r="AA23" i="8"/>
  <c r="AG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2" i="52"/>
  <c r="AF8" i="52"/>
  <c r="AF18" i="9"/>
  <c r="AF6" i="9"/>
  <c r="AF12" i="9" s="1"/>
  <c r="Y34" i="8"/>
  <c r="Y39" i="8"/>
  <c r="Y30" i="8"/>
  <c r="AG28" i="9" l="1"/>
  <c r="Z47" i="8"/>
  <c r="Z49" i="8" s="1"/>
  <c r="Z23" i="8"/>
  <c r="AF14" i="52"/>
  <c r="AF21" i="9"/>
  <c r="AF24" i="9" s="1"/>
  <c r="AF28" i="9" s="1"/>
  <c r="AF30" i="9" s="1"/>
  <c r="AF51" i="7"/>
  <c r="H3" i="52"/>
  <c r="G3" i="52"/>
  <c r="F3" i="52"/>
  <c r="F7" i="52"/>
  <c r="F5" i="52"/>
  <c r="Z19" i="52"/>
  <c r="U19" i="52"/>
  <c r="P19" i="52"/>
  <c r="K19" i="52"/>
  <c r="AG30" i="9" l="1"/>
  <c r="AG3" i="52"/>
  <c r="AG16" i="52" s="1"/>
  <c r="AF3" i="52"/>
  <c r="AF16" i="52" s="1"/>
  <c r="AF18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C16" i="52" s="1"/>
  <c r="C18" i="52" s="1"/>
  <c r="Z14" i="52" l="1"/>
  <c r="D14" i="52"/>
  <c r="D16" i="52" s="1"/>
  <c r="D18" i="52" s="1"/>
  <c r="M14" i="52"/>
  <c r="M16" i="52" s="1"/>
  <c r="M18" i="52" s="1"/>
  <c r="L16" i="52"/>
  <c r="L18" i="52" s="1"/>
  <c r="T16" i="52"/>
  <c r="T18" i="52" s="1"/>
  <c r="R14" i="52"/>
  <c r="R16" i="52" s="1"/>
  <c r="R18" i="52" s="1"/>
  <c r="K14" i="52"/>
  <c r="K16" i="52" s="1"/>
  <c r="K18" i="52" s="1"/>
  <c r="S14" i="52"/>
  <c r="S16" i="52" s="1"/>
  <c r="S18" i="52" s="1"/>
  <c r="AA14" i="52"/>
  <c r="AA16" i="52" s="1"/>
  <c r="AA18" i="52" s="1"/>
  <c r="AB14" i="52"/>
  <c r="AB16" i="52" s="1"/>
  <c r="AB18" i="52" s="1"/>
  <c r="AC14" i="52"/>
  <c r="AC16" i="52" s="1"/>
  <c r="AC18" i="52" s="1"/>
  <c r="U14" i="52"/>
  <c r="U16" i="52" s="1"/>
  <c r="U18" i="52" s="1"/>
  <c r="AE14" i="52"/>
  <c r="AE16" i="52" s="1"/>
  <c r="AE18" i="52" s="1"/>
  <c r="J14" i="52"/>
  <c r="J16" i="52" s="1"/>
  <c r="J18" i="52" s="1"/>
  <c r="Z16" i="52"/>
  <c r="Z18" i="52" s="1"/>
  <c r="E14" i="52"/>
  <c r="E16" i="52" s="1"/>
  <c r="E18" i="52" s="1"/>
  <c r="N14" i="52"/>
  <c r="N16" i="52" s="1"/>
  <c r="N18" i="52" s="1"/>
  <c r="G14" i="52"/>
  <c r="G16" i="52" s="1"/>
  <c r="G18" i="52" s="1"/>
  <c r="F14" i="52"/>
  <c r="F16" i="52" s="1"/>
  <c r="F18" i="52" s="1"/>
  <c r="AD14" i="52"/>
  <c r="AD16" i="52" s="1"/>
  <c r="AD18" i="52" s="1"/>
  <c r="O14" i="52"/>
  <c r="O16" i="52" s="1"/>
  <c r="O18" i="52" s="1"/>
  <c r="H14" i="52"/>
  <c r="H16" i="52" s="1"/>
  <c r="H18" i="52" s="1"/>
  <c r="P14" i="52"/>
  <c r="P16" i="52" s="1"/>
  <c r="P18" i="52" s="1"/>
  <c r="X14" i="52"/>
  <c r="X16" i="52" s="1"/>
  <c r="X18" i="52" s="1"/>
  <c r="V14" i="52"/>
  <c r="V16" i="52" s="1"/>
  <c r="V18" i="52" s="1"/>
  <c r="W14" i="52"/>
  <c r="W16" i="52" s="1"/>
  <c r="W18" i="52" s="1"/>
  <c r="I14" i="52"/>
  <c r="I16" i="52" s="1"/>
  <c r="I18" i="52" s="1"/>
  <c r="Q14" i="52"/>
  <c r="Q16" i="52" s="1"/>
  <c r="Q18" i="52" s="1"/>
  <c r="Y14" i="52"/>
  <c r="Y16" i="52" s="1"/>
  <c r="Y18" i="52" s="1"/>
  <c r="B14" i="52"/>
  <c r="B16" i="52" s="1"/>
  <c r="B18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D36" i="7" s="1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AC21" i="7" s="1"/>
  <c r="AC24" i="7" s="1"/>
  <c r="Y40" i="50"/>
  <c r="Y41" i="50"/>
  <c r="AD24" i="9"/>
  <c r="X7" i="8"/>
  <c r="X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 s="1"/>
  <c r="E35" i="7"/>
  <c r="E36" i="7" s="1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 s="1"/>
  <c r="F23" i="7"/>
  <c r="Z22" i="7"/>
  <c r="E22" i="7"/>
  <c r="F22" i="7" s="1"/>
  <c r="Y19" i="7"/>
  <c r="Y21" i="7" s="1"/>
  <c r="Y24" i="7" s="1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T21" i="7" s="1"/>
  <c r="T24" i="7" s="1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 s="1"/>
  <c r="AB5" i="7"/>
  <c r="Z5" i="7"/>
  <c r="W3" i="7"/>
  <c r="Z3" i="7" s="1"/>
  <c r="AD28" i="9"/>
  <c r="Z9" i="7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F35" i="7" l="1"/>
  <c r="AA21" i="7"/>
  <c r="AA24" i="7" s="1"/>
  <c r="W36" i="7"/>
  <c r="C19" i="7"/>
  <c r="F17" i="7"/>
  <c r="I51" i="7"/>
  <c r="I54" i="7" s="1"/>
  <c r="X51" i="7"/>
  <c r="X54" i="7" s="1"/>
  <c r="F16" i="7"/>
  <c r="F18" i="7"/>
  <c r="V21" i="7"/>
  <c r="V24" i="7" s="1"/>
  <c r="E19" i="7"/>
  <c r="E24" i="7" s="1"/>
  <c r="E51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V51" i="7" l="1"/>
  <c r="V54" i="7" s="1"/>
  <c r="W53" i="7" s="1"/>
  <c r="W54" i="7" s="1"/>
  <c r="AB36" i="7"/>
  <c r="AB51" i="7" s="1"/>
  <c r="AB54" i="7" s="1"/>
  <c r="AC53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Z51" i="7"/>
  <c r="Z54" i="7" s="1"/>
  <c r="AE53" i="7" l="1"/>
  <c r="AE54" i="7" s="1"/>
  <c r="AC54" i="7"/>
  <c r="AD53" i="7" s="1"/>
  <c r="AD54" i="7" s="1"/>
  <c r="AJ21" i="7"/>
  <c r="AJ24" i="7" s="1"/>
  <c r="AJ51" i="7" s="1"/>
  <c r="AI21" i="7"/>
  <c r="AI24" i="7" s="1"/>
  <c r="AJ53" i="7" l="1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  <c r="AS21" i="7" l="1"/>
  <c r="AS24" i="7" l="1"/>
  <c r="AS51" i="7" s="1"/>
  <c r="AS54" i="7" s="1"/>
</calcChain>
</file>

<file path=xl/sharedStrings.xml><?xml version="1.0" encoding="utf-8"?>
<sst xmlns="http://schemas.openxmlformats.org/spreadsheetml/2006/main" count="588" uniqueCount="214">
  <si>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</si>
  <si>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</si>
  <si>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</si>
  <si>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</si>
  <si>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</si>
  <si>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</si>
  <si>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</si>
  <si>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</si>
  <si>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</si>
  <si>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</si>
  <si>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</si>
  <si>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</si>
  <si>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</si>
  <si>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</si>
  <si>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</si>
  <si>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</si>
  <si>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</si>
  <si>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</si>
  <si>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</si>
  <si>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</si>
  <si>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</si>
  <si>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</si>
  <si>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</si>
  <si>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</si>
  <si>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</si>
  <si>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</si>
  <si>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</si>
  <si>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</si>
  <si>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</si>
  <si>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</si>
  <si>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</si>
  <si>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</si>
  <si>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</si>
  <si>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</si>
  <si>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</si>
  <si>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</si>
  <si>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</si>
  <si>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</si>
  <si>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</si>
  <si>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</si>
  <si>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</si>
  <si>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</si>
  <si>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</si>
  <si>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</si>
  <si>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</si>
  <si>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</si>
  <si>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</si>
  <si>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</si>
  <si>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</si>
  <si>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</si>
  <si>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</si>
  <si>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</si>
  <si>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</si>
  <si>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</si>
  <si>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</si>
  <si>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</si>
  <si>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</si>
  <si>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</si>
  <si>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</si>
  <si>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</si>
  <si>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</si>
  <si>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</si>
  <si>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</si>
  <si>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</si>
  <si>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</si>
  <si>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</si>
  <si>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</si>
  <si>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</si>
  <si>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</si>
  <si>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</si>
  <si>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</si>
  <si>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</si>
  <si>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</si>
  <si>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</si>
  <si>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</si>
  <si>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</si>
  <si>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</si>
  <si>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</si>
  <si>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</si>
  <si>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</si>
  <si>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</si>
  <si>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</si>
  <si>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</si>
  <si>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</si>
  <si>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</si>
  <si>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</si>
  <si>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</si>
  <si>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</si>
  <si>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</si>
  <si>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</si>
  <si>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</si>
  <si>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</si>
  <si>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</si>
  <si>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</si>
  <si>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</si>
  <si>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</si>
  <si>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</si>
  <si>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</si>
  <si>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</si>
  <si>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</si>
  <si>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</si>
  <si>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</si>
  <si>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</si>
  <si>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</si>
  <si>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</si>
  <si>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</si>
  <si>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</si>
  <si>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</si>
  <si>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</si>
  <si>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</si>
  <si>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</si>
  <si>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</si>
  <si>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</si>
  <si>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</si>
  <si>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</si>
  <si>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</si>
  <si>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</si>
  <si>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</si>
  <si>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</si>
  <si>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</si>
  <si>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</si>
  <si>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</si>
  <si>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</si>
  <si>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</si>
  <si>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</si>
  <si>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</si>
  <si>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</si>
  <si>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</si>
  <si>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</si>
  <si>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</si>
  <si>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</si>
  <si>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</si>
  <si>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</si>
  <si>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</si>
  <si>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</si>
  <si>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</si>
  <si>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</si>
  <si>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</si>
  <si>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</si>
  <si>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</si>
  <si>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</si>
  <si>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</si>
  <si>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</si>
  <si>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</si>
  <si>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</si>
  <si>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</si>
  <si>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</si>
  <si>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</si>
  <si>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</si>
  <si>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</si>
  <si>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</si>
  <si>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</si>
  <si>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</si>
  <si>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</si>
  <si>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</si>
  <si>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</si>
  <si>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</si>
  <si>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</si>
  <si>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</si>
  <si>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</si>
  <si>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</si>
  <si>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</si>
  <si>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</si>
  <si>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</si>
  <si>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</si>
  <si>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</si>
  <si>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</si>
  <si>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</si>
  <si>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</si>
  <si>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</si>
  <si>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</si>
  <si>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</si>
  <si>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</si>
  <si>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</si>
  <si>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</si>
  <si>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</si>
  <si>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</si>
  <si>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</si>
  <si>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</si>
  <si>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</si>
  <si>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</si>
  <si>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</si>
  <si>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</si>
  <si>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</si>
  <si>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</si>
  <si>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</si>
  <si>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</si>
  <si>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</si>
  <si>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</si>
  <si>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</si>
  <si>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</si>
  <si>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</si>
  <si>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</si>
  <si>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</si>
  <si>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</si>
  <si>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</si>
  <si>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</si>
  <si>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</si>
  <si>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</si>
  <si>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</si>
  <si>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</si>
  <si>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</si>
  <si>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</si>
  <si>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</si>
  <si>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</si>
  <si>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</si>
  <si>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</si>
  <si>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</si>
  <si>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</si>
  <si>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</si>
  <si>
    <t>Q3 2024</t>
  </si>
  <si>
    <t>Q4 2024</t>
  </si>
  <si>
    <t>FY2024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</si>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</sst>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3" borderId="0" xfId="1" applyNumberFormat="1" applyFont="1" applyFill="1" applyBorder="1" applyAlignment="1">
      <alignment vertical="center" readingOrder="1"/>
    </xf>
    <xf numFmtId="39" fontId="16" fillId="0" borderId="0" xfId="1" applyNumberFormat="1" applyFont="1" applyFill="1" applyBorder="1" applyAlignment="1">
      <alignment vertical="center" readingOrder="1"/>
    </xf>
    <xf numFmtId="174" fontId="21" fillId="0" borderId="1" xfId="20" applyNumberFormat="1" applyFont="1" applyFill="1" applyBorder="1" applyAlignment="1">
      <alignment horizontal="center"/>
    </xf>
    <xf numFmtId="168" fontId="16" fillId="0" borderId="1" xfId="4" applyNumberFormat="1" applyFont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16" fillId="3" borderId="0" xfId="4" applyNumberFormat="1" applyFont="1" applyFill="1" applyAlignment="1">
      <alignment vertical="center" readingOrder="1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3" fillId="3" borderId="0" xfId="1" applyNumberFormat="1" applyFont="1" applyFill="1" applyBorder="1" applyAlignment="1">
      <alignment horizontal="right" vertical="center" readingOrder="1"/>
    </xf>
    <xf numFmtId="164" fontId="16" fillId="3" borderId="0" xfId="1" applyFont="1" applyFill="1" applyBorder="1" applyAlignment="1">
      <alignment horizontal="right" vertical="center" readingOrder="1"/>
    </xf>
    <xf numFmtId="43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T49"/>
  <sheetViews>
    <sheetView showGridLines="0" zoomScale="90" zoomScaleNormal="90" zoomScalePageLayoutView="120" workbookViewId="0">
      <selection activeCell="AT29" sqref="AT29"/>
    </sheetView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30" width="10.85546875" style="1" hidden="1" customWidth="1"/>
    <col min="31" max="31" width="0" style="1" hidden="1" customWidth="1"/>
    <col min="32" max="33" width="8.85546875" style="1"/>
    <col min="34" max="34" width="10.85546875" style="1" customWidth="1"/>
    <col min="35" max="39" width="8.85546875" style="1"/>
    <col min="40" max="46" width="7.7109375" style="1" bestFit="1" customWidth="1"/>
    <col min="47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6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6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  <c r="AR2" s="94" t="s">
        <v>210</v>
      </c>
      <c r="AS2" s="94" t="s">
        <v>211</v>
      </c>
      <c r="AT2" s="94" t="s">
        <v>213</v>
      </c>
    </row>
    <row r="3" spans="1:46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6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2">
        <v>156.4</v>
      </c>
      <c r="AN4" s="12">
        <v>170.4</v>
      </c>
      <c r="AO4" s="12">
        <f>SUM(AK4:AN4)</f>
        <v>659.19999999999993</v>
      </c>
      <c r="AP4" s="12">
        <v>168.6</v>
      </c>
      <c r="AQ4" s="12">
        <v>151.9</v>
      </c>
      <c r="AR4" s="12">
        <v>150.9</v>
      </c>
      <c r="AS4" s="13">
        <v>135.30000000000001</v>
      </c>
      <c r="AT4" s="13">
        <f>SUM(AP4:AS4)</f>
        <v>606.70000000000005</v>
      </c>
    </row>
    <row r="5" spans="1:46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2">
        <v>-81.900000000000006</v>
      </c>
      <c r="AN5" s="12">
        <v>-79.3</v>
      </c>
      <c r="AO5" s="12">
        <f>SUM(AK5:AN5)</f>
        <v>-353.7</v>
      </c>
      <c r="AP5" s="12">
        <v>-83.1</v>
      </c>
      <c r="AQ5" s="12">
        <v>-74.5</v>
      </c>
      <c r="AR5" s="12">
        <v>-67.7</v>
      </c>
      <c r="AS5" s="13">
        <v>-63.4</v>
      </c>
      <c r="AT5" s="13">
        <f>SUM(AP5:AS5)</f>
        <v>-288.7</v>
      </c>
    </row>
    <row r="6" spans="1:46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38">
        <f t="shared" si="12"/>
        <v>104.89999999999999</v>
      </c>
      <c r="AJ6" s="138">
        <f t="shared" ref="AJ6:AO6" si="13">SUM(AJ4:AJ5)</f>
        <v>345.69999999999987</v>
      </c>
      <c r="AK6" s="138">
        <f t="shared" si="13"/>
        <v>79.000000000000014</v>
      </c>
      <c r="AL6" s="138">
        <f t="shared" si="13"/>
        <v>60.899999999999991</v>
      </c>
      <c r="AM6" s="138">
        <f t="shared" si="13"/>
        <v>74.5</v>
      </c>
      <c r="AN6" s="138">
        <f t="shared" si="13"/>
        <v>91.100000000000009</v>
      </c>
      <c r="AO6" s="138">
        <f t="shared" si="13"/>
        <v>305.49999999999994</v>
      </c>
      <c r="AP6" s="138">
        <f>SUM(AP4:AP5)</f>
        <v>85.5</v>
      </c>
      <c r="AQ6" s="138">
        <f>SUM(AQ4:AQ5)</f>
        <v>77.400000000000006</v>
      </c>
      <c r="AR6" s="138">
        <f>SUM(AR4:AR5)</f>
        <v>83.2</v>
      </c>
      <c r="AS6" s="139">
        <f>SUM(AS4:AS5)</f>
        <v>71.900000000000006</v>
      </c>
      <c r="AT6" s="139">
        <f>SUM(AT4:AT5)</f>
        <v>318.00000000000006</v>
      </c>
    </row>
    <row r="7" spans="1:46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3"/>
      <c r="AT7" s="23"/>
    </row>
    <row r="8" spans="1:46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4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5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6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2">
        <v>-44.7</v>
      </c>
      <c r="AN8" s="12">
        <v>-45.5</v>
      </c>
      <c r="AO8" s="12">
        <f>SUM(AK8:AN8)</f>
        <v>-182.10000000000002</v>
      </c>
      <c r="AP8" s="12">
        <v>-44.3</v>
      </c>
      <c r="AQ8" s="12">
        <v>-44.1</v>
      </c>
      <c r="AR8" s="12">
        <v>-44.2</v>
      </c>
      <c r="AS8" s="13">
        <v>-39.799999999999997</v>
      </c>
      <c r="AT8" s="13">
        <f>SUM(AP8:AS8)</f>
        <v>-172.40000000000003</v>
      </c>
    </row>
    <row r="9" spans="1:46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4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7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6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8">SUM(AF9:AI9)</f>
        <v>-6.5</v>
      </c>
      <c r="AK9" s="12">
        <v>-1.3</v>
      </c>
      <c r="AL9" s="12">
        <v>-1.3</v>
      </c>
      <c r="AM9" s="12">
        <v>-1.2</v>
      </c>
      <c r="AN9" s="12">
        <v>-1.3</v>
      </c>
      <c r="AO9" s="12">
        <f>SUM(AK9:AN9)</f>
        <v>-5.0999999999999996</v>
      </c>
      <c r="AP9" s="12">
        <v>-1.4</v>
      </c>
      <c r="AQ9" s="12">
        <v>-1.4</v>
      </c>
      <c r="AR9" s="12">
        <v>-1.4</v>
      </c>
      <c r="AS9" s="13">
        <v>-1.3</v>
      </c>
      <c r="AT9" s="13">
        <f>SUM(AP9:AS9)</f>
        <v>-5.4999999999999991</v>
      </c>
    </row>
    <row r="10" spans="1:46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4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7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6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8"/>
        <v>-15.8</v>
      </c>
      <c r="AK10" s="26">
        <v>0</v>
      </c>
      <c r="AL10" s="26">
        <v>-5.0999999999999996</v>
      </c>
      <c r="AM10" s="26">
        <v>0</v>
      </c>
      <c r="AN10" s="26">
        <v>0</v>
      </c>
      <c r="AO10" s="12">
        <f>SUM(AK10:AN10)</f>
        <v>-5.0999999999999996</v>
      </c>
      <c r="AP10" s="12">
        <v>1.1000000000000001</v>
      </c>
      <c r="AQ10" s="12">
        <v>0</v>
      </c>
      <c r="AR10" s="26">
        <v>0</v>
      </c>
      <c r="AS10" s="28">
        <v>0</v>
      </c>
      <c r="AT10" s="13">
        <f>SUM(AP10:AS10)</f>
        <v>1.1000000000000001</v>
      </c>
    </row>
    <row r="11" spans="1:46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4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7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6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8"/>
        <v>2.5</v>
      </c>
      <c r="AK11" s="12">
        <v>6.4</v>
      </c>
      <c r="AL11" s="12">
        <f>8.7</f>
        <v>8.6999999999999993</v>
      </c>
      <c r="AM11" s="12">
        <v>9.6</v>
      </c>
      <c r="AN11" s="26">
        <v>0</v>
      </c>
      <c r="AO11" s="12">
        <f>SUM(AK11:AN11)</f>
        <v>24.7</v>
      </c>
      <c r="AP11" s="12">
        <v>0</v>
      </c>
      <c r="AQ11" s="12">
        <v>0</v>
      </c>
      <c r="AR11" s="26">
        <v>0</v>
      </c>
      <c r="AS11" s="28">
        <v>0</v>
      </c>
      <c r="AT11" s="13">
        <f>SUM(AP11:AS11)</f>
        <v>0</v>
      </c>
    </row>
    <row r="12" spans="1:46" ht="13.5" customHeight="1" x14ac:dyDescent="0.2">
      <c r="A12" s="17" t="s">
        <v>44</v>
      </c>
      <c r="B12" s="18">
        <f t="shared" ref="B12" si="19">SUM(B6:B11)</f>
        <v>36.100000000000009</v>
      </c>
      <c r="C12" s="18">
        <f t="shared" ref="C12:D12" si="20">SUM(C6:C11)</f>
        <v>24.899999999999991</v>
      </c>
      <c r="D12" s="18">
        <f t="shared" si="20"/>
        <v>18.899999999999999</v>
      </c>
      <c r="E12" s="18">
        <f t="shared" ref="E12:F12" si="21">SUM(E6:E11)</f>
        <v>-115.50000000000001</v>
      </c>
      <c r="F12" s="18">
        <f t="shared" si="21"/>
        <v>-35.599999999999937</v>
      </c>
      <c r="G12" s="18">
        <f t="shared" ref="G12:N12" si="22">SUM(G6:G11)</f>
        <v>4.4999999999999813</v>
      </c>
      <c r="H12" s="18">
        <f t="shared" si="22"/>
        <v>33.40000000000002</v>
      </c>
      <c r="I12" s="18">
        <f t="shared" si="22"/>
        <v>27.499999999999986</v>
      </c>
      <c r="J12" s="18">
        <f t="shared" si="22"/>
        <v>14.500000000000011</v>
      </c>
      <c r="K12" s="18">
        <f t="shared" si="22"/>
        <v>79.900000000000034</v>
      </c>
      <c r="L12" s="18">
        <f t="shared" si="22"/>
        <v>31.299999999999983</v>
      </c>
      <c r="M12" s="18">
        <f t="shared" si="22"/>
        <v>21.599999999999987</v>
      </c>
      <c r="N12" s="18">
        <f t="shared" si="22"/>
        <v>35.300000000000011</v>
      </c>
      <c r="O12" s="18">
        <f t="shared" ref="O12:P12" si="23">SUM(O6:O11)</f>
        <v>56.600000000000016</v>
      </c>
      <c r="P12" s="18">
        <f t="shared" si="23"/>
        <v>144.80000000000007</v>
      </c>
      <c r="Q12" s="18">
        <f t="shared" ref="Q12:R12" si="24">SUM(Q6:Q11)</f>
        <v>50</v>
      </c>
      <c r="R12" s="18">
        <f t="shared" si="24"/>
        <v>68.100000000000037</v>
      </c>
      <c r="S12" s="18">
        <f t="shared" ref="S12:T12" si="25">SUM(S6:S11)</f>
        <v>45.999999999999979</v>
      </c>
      <c r="T12" s="18">
        <f t="shared" si="25"/>
        <v>22.500000000000021</v>
      </c>
      <c r="U12" s="18">
        <f t="shared" ref="U12:V12" si="26">SUM(U6:U11)</f>
        <v>186.60000000000008</v>
      </c>
      <c r="V12" s="18">
        <f t="shared" si="26"/>
        <v>-198.70000000000005</v>
      </c>
      <c r="W12" s="18">
        <f t="shared" ref="W12:X12" si="27">SUM(W6:W11)</f>
        <v>53.000000000000007</v>
      </c>
      <c r="X12" s="18">
        <f t="shared" si="27"/>
        <v>35.099999999999994</v>
      </c>
      <c r="Y12" s="18">
        <f t="shared" ref="Y12:Z12" si="28">SUM(Y6:Y11)</f>
        <v>-29.999999999999993</v>
      </c>
      <c r="Z12" s="18">
        <f t="shared" si="28"/>
        <v>-140.60000000000014</v>
      </c>
      <c r="AA12" s="18">
        <f t="shared" ref="AA12:AB12" si="29">SUM(AA6:AA11)</f>
        <v>41.400000000000013</v>
      </c>
      <c r="AB12" s="18">
        <f t="shared" si="29"/>
        <v>23.200000000000006</v>
      </c>
      <c r="AC12" s="18">
        <f t="shared" ref="AC12:AD12" si="30">SUM(AC6:AC11)</f>
        <v>28.29999999999999</v>
      </c>
      <c r="AD12" s="18">
        <f t="shared" si="30"/>
        <v>-50.9</v>
      </c>
      <c r="AE12" s="18">
        <f>+AD12+AC12+AB12+AA12</f>
        <v>42.000000000000014</v>
      </c>
      <c r="AF12" s="18">
        <f t="shared" ref="AF12:AG12" si="31">SUM(AF6:AF11)</f>
        <v>30.399999999999984</v>
      </c>
      <c r="AG12" s="18">
        <f t="shared" si="31"/>
        <v>25.800000000000008</v>
      </c>
      <c r="AH12" s="18">
        <f t="shared" ref="AH12:AJ12" si="32">SUM(AH6:AH11)</f>
        <v>29.600000000000009</v>
      </c>
      <c r="AI12" s="138">
        <f t="shared" si="32"/>
        <v>37.799999999999997</v>
      </c>
      <c r="AJ12" s="138">
        <f t="shared" si="32"/>
        <v>123.59999999999987</v>
      </c>
      <c r="AK12" s="138">
        <f t="shared" ref="AK12:AP12" si="33">SUM(AK6:AK11)</f>
        <v>37.200000000000017</v>
      </c>
      <c r="AL12" s="138">
        <f t="shared" si="33"/>
        <v>18.199999999999989</v>
      </c>
      <c r="AM12" s="138">
        <f t="shared" si="33"/>
        <v>38.199999999999996</v>
      </c>
      <c r="AN12" s="138">
        <f t="shared" si="33"/>
        <v>44.300000000000011</v>
      </c>
      <c r="AO12" s="138">
        <f t="shared" si="33"/>
        <v>137.89999999999992</v>
      </c>
      <c r="AP12" s="138">
        <f t="shared" si="33"/>
        <v>40.900000000000006</v>
      </c>
      <c r="AQ12" s="138">
        <f t="shared" ref="AQ12:AR12" si="34">SUM(AQ6:AQ11)</f>
        <v>31.900000000000006</v>
      </c>
      <c r="AR12" s="138">
        <f t="shared" si="34"/>
        <v>37.6</v>
      </c>
      <c r="AS12" s="139">
        <f t="shared" ref="AS12:AT12" si="35">SUM(AS6:AS11)</f>
        <v>30.800000000000008</v>
      </c>
      <c r="AT12" s="139">
        <f t="shared" si="35"/>
        <v>141.20000000000002</v>
      </c>
    </row>
    <row r="13" spans="1:46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2"/>
      <c r="AT13" s="32"/>
    </row>
    <row r="14" spans="1:46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6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7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8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9">SUM(AF14:AI14)</f>
        <v>1.9000000000000001</v>
      </c>
      <c r="AK14" s="12">
        <v>1.1000000000000001</v>
      </c>
      <c r="AL14" s="12">
        <v>2.9</v>
      </c>
      <c r="AM14" s="12">
        <v>1.8</v>
      </c>
      <c r="AN14" s="12">
        <v>3.3</v>
      </c>
      <c r="AO14" s="12">
        <v>9.1999999999999993</v>
      </c>
      <c r="AP14" s="12">
        <v>2.9</v>
      </c>
      <c r="AQ14" s="12">
        <v>5.7</v>
      </c>
      <c r="AR14" s="12">
        <v>4.4000000000000004</v>
      </c>
      <c r="AS14" s="13">
        <v>4.7</v>
      </c>
      <c r="AT14" s="13">
        <f>SUM(AP14:AS14)</f>
        <v>17.7</v>
      </c>
    </row>
    <row r="15" spans="1:46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6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40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8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9"/>
        <v>-47.400000000000006</v>
      </c>
      <c r="AK15" s="12">
        <f>-8.9-4.6</f>
        <v>-13.5</v>
      </c>
      <c r="AL15" s="12">
        <v>-11.7</v>
      </c>
      <c r="AM15" s="12">
        <v>-11.9</v>
      </c>
      <c r="AN15" s="12">
        <v>-12.3</v>
      </c>
      <c r="AO15" s="12">
        <v>-49.5</v>
      </c>
      <c r="AP15" s="12">
        <v>-11.6</v>
      </c>
      <c r="AQ15" s="12">
        <v>-10.5</v>
      </c>
      <c r="AR15" s="12">
        <v>-8.6999999999999993</v>
      </c>
      <c r="AS15" s="13">
        <v>-7.7</v>
      </c>
      <c r="AT15" s="13">
        <f>SUM(AP15:AS15)</f>
        <v>-38.5</v>
      </c>
    </row>
    <row r="16" spans="1:46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6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40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8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9"/>
        <v>54.3</v>
      </c>
      <c r="AK16" s="12">
        <f>-18.5+4.6</f>
        <v>-13.9</v>
      </c>
      <c r="AL16" s="12">
        <f>3.5-0.6</f>
        <v>2.9</v>
      </c>
      <c r="AM16" s="12">
        <v>10.4</v>
      </c>
      <c r="AN16" s="12">
        <v>11.5</v>
      </c>
      <c r="AO16" s="12">
        <f>SUM(AK16:AN16)</f>
        <v>10.9</v>
      </c>
      <c r="AP16" s="12">
        <v>3.1</v>
      </c>
      <c r="AQ16" s="12">
        <v>2.5</v>
      </c>
      <c r="AR16" s="12">
        <v>-8.1</v>
      </c>
      <c r="AS16" s="13">
        <v>2.6</v>
      </c>
      <c r="AT16" s="13">
        <f>SUM(AP16:AS16)</f>
        <v>0.10000000000000009</v>
      </c>
    </row>
    <row r="17" spans="1:46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6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41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40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8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9"/>
        <v>7.3999999999999986</v>
      </c>
      <c r="AK17" s="12">
        <v>10.3</v>
      </c>
      <c r="AL17" s="12">
        <v>1</v>
      </c>
      <c r="AM17" s="12">
        <v>-2.8</v>
      </c>
      <c r="AN17" s="12">
        <v>-21.9</v>
      </c>
      <c r="AO17" s="12">
        <f>SUM(AK17:AN17)</f>
        <v>-13.399999999999999</v>
      </c>
      <c r="AP17" s="12">
        <v>6.4</v>
      </c>
      <c r="AQ17" s="12">
        <v>-2.2000000000000002</v>
      </c>
      <c r="AR17" s="12">
        <v>-4</v>
      </c>
      <c r="AS17" s="13">
        <v>19.8</v>
      </c>
      <c r="AT17" s="13">
        <f>SUM(AP17:AS17)</f>
        <v>20</v>
      </c>
    </row>
    <row r="18" spans="1:46" ht="13.5" customHeight="1" x14ac:dyDescent="0.2">
      <c r="A18" s="17" t="s">
        <v>49</v>
      </c>
      <c r="B18" s="33">
        <f t="shared" ref="B18" si="42">SUM(B14:B17)</f>
        <v>-29.4</v>
      </c>
      <c r="C18" s="33">
        <f t="shared" ref="C18:D18" si="43">SUM(C14:C17)</f>
        <v>-18.099999999999998</v>
      </c>
      <c r="D18" s="33">
        <f t="shared" si="43"/>
        <v>-23.5</v>
      </c>
      <c r="E18" s="33">
        <f t="shared" ref="E18:F18" si="44">SUM(E14:E17)</f>
        <v>5.8000000000000007</v>
      </c>
      <c r="F18" s="33">
        <f t="shared" si="44"/>
        <v>-65.2</v>
      </c>
      <c r="G18" s="33">
        <f t="shared" ref="G18:N18" si="45">SUM(G14:G17)</f>
        <v>-10.6</v>
      </c>
      <c r="H18" s="33">
        <f t="shared" si="45"/>
        <v>-18.399999999999999</v>
      </c>
      <c r="I18" s="33">
        <f t="shared" si="45"/>
        <v>-5.5</v>
      </c>
      <c r="J18" s="33">
        <f t="shared" si="45"/>
        <v>-2.0000000000000018</v>
      </c>
      <c r="K18" s="33">
        <f t="shared" si="45"/>
        <v>-36.500000000000007</v>
      </c>
      <c r="L18" s="33">
        <f t="shared" si="45"/>
        <v>-4.5</v>
      </c>
      <c r="M18" s="33">
        <f t="shared" si="45"/>
        <v>-22.699999999999996</v>
      </c>
      <c r="N18" s="33">
        <f t="shared" si="45"/>
        <v>-16.3</v>
      </c>
      <c r="O18" s="33">
        <f t="shared" ref="O18" si="46">SUM(O14:O17)</f>
        <v>-39.700000000000003</v>
      </c>
      <c r="P18" s="33">
        <f t="shared" ref="P18:Q18" si="47">SUM(P14:P17)</f>
        <v>-83.2</v>
      </c>
      <c r="Q18" s="33">
        <f t="shared" si="47"/>
        <v>-29.499999999999996</v>
      </c>
      <c r="R18" s="33">
        <f t="shared" ref="R18:S18" si="48">SUM(R14:R17)</f>
        <v>-39.799999999999997</v>
      </c>
      <c r="S18" s="33">
        <f t="shared" si="48"/>
        <v>-34.599999999999994</v>
      </c>
      <c r="T18" s="33">
        <f t="shared" ref="T18:V18" si="49">SUM(T14:T17)</f>
        <v>-12.099999999999994</v>
      </c>
      <c r="U18" s="33">
        <f t="shared" si="49"/>
        <v>-115.99999999999997</v>
      </c>
      <c r="V18" s="33">
        <f t="shared" si="49"/>
        <v>-92.199999999999989</v>
      </c>
      <c r="W18" s="33">
        <f t="shared" ref="W18:X18" si="50">SUM(W14:W17)</f>
        <v>-14.4</v>
      </c>
      <c r="X18" s="33">
        <f t="shared" si="50"/>
        <v>-8.1999999999999993</v>
      </c>
      <c r="Y18" s="33">
        <f t="shared" ref="Y18:Z18" si="51">SUM(Y14:Y17)</f>
        <v>-0.90000000000000036</v>
      </c>
      <c r="Z18" s="33">
        <f t="shared" si="51"/>
        <v>-115.69999999999999</v>
      </c>
      <c r="AA18" s="33">
        <f t="shared" ref="AA18:AB18" si="52">SUM(AA14:AA17)</f>
        <v>7.2000000000000011</v>
      </c>
      <c r="AB18" s="33">
        <f t="shared" si="52"/>
        <v>-16.200000000000003</v>
      </c>
      <c r="AC18" s="33">
        <f t="shared" ref="AC18:AD18" si="53">SUM(AC14:AC17)</f>
        <v>-14</v>
      </c>
      <c r="AD18" s="33">
        <f t="shared" si="53"/>
        <v>-5.6</v>
      </c>
      <c r="AE18" s="33">
        <f>+AD18+AC18+AB18+AA18</f>
        <v>-28.6</v>
      </c>
      <c r="AF18" s="33">
        <f t="shared" ref="AF18:AG18" si="54">SUM(AF14:AF17)</f>
        <v>14.200000000000001</v>
      </c>
      <c r="AG18" s="33">
        <f t="shared" si="54"/>
        <v>-2.6000000000000014</v>
      </c>
      <c r="AH18" s="33">
        <f t="shared" ref="AH18:AJ18" si="55">SUM(AH14:AH17)</f>
        <v>-3.9000000000000004</v>
      </c>
      <c r="AI18" s="138">
        <f t="shared" si="55"/>
        <v>8.4999999999999982</v>
      </c>
      <c r="AJ18" s="138">
        <f t="shared" si="55"/>
        <v>16.199999999999989</v>
      </c>
      <c r="AK18" s="138">
        <f t="shared" ref="AK18:AL18" si="56">SUM(AK14:AK17)</f>
        <v>-16</v>
      </c>
      <c r="AL18" s="138">
        <f t="shared" si="56"/>
        <v>-4.8999999999999986</v>
      </c>
      <c r="AM18" s="138">
        <f t="shared" ref="AM18:AN18" si="57">SUM(AM14:AM17)</f>
        <v>-2.4999999999999991</v>
      </c>
      <c r="AN18" s="138">
        <f t="shared" si="57"/>
        <v>-19.399999999999999</v>
      </c>
      <c r="AO18" s="138">
        <f t="shared" ref="AO18" si="58">SUM(AO14:AO17)</f>
        <v>-42.8</v>
      </c>
      <c r="AP18" s="138">
        <v>0.8</v>
      </c>
      <c r="AQ18" s="138">
        <f>SUM(AQ14:AQ17)</f>
        <v>-4.5</v>
      </c>
      <c r="AR18" s="138">
        <f>SUM(AR14:AR17)</f>
        <v>-16.399999999999999</v>
      </c>
      <c r="AS18" s="139">
        <f>SUM(AS14:AS17)</f>
        <v>19.400000000000002</v>
      </c>
      <c r="AT18" s="139">
        <f>SUM(AT14:AT17)</f>
        <v>-0.69999999999999929</v>
      </c>
    </row>
    <row r="19" spans="1:46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2"/>
      <c r="AT19" s="32"/>
    </row>
    <row r="20" spans="1:46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9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60">SUM(AF20:AI20)</f>
        <v>9.9</v>
      </c>
      <c r="AK20" s="12">
        <v>-0.3</v>
      </c>
      <c r="AL20" s="12">
        <v>0.6</v>
      </c>
      <c r="AM20" s="12">
        <v>0.4</v>
      </c>
      <c r="AN20" s="12">
        <v>17.5</v>
      </c>
      <c r="AO20" s="12">
        <f>SUM(AK20:AN20)</f>
        <v>18.2</v>
      </c>
      <c r="AP20" s="12">
        <v>-2.2000000000000002</v>
      </c>
      <c r="AQ20" s="12">
        <v>4.0999999999999996</v>
      </c>
      <c r="AR20" s="12">
        <v>-5.7</v>
      </c>
      <c r="AS20" s="13">
        <v>-9.5</v>
      </c>
      <c r="AT20" s="13">
        <f>SUM(AP20:AS20)</f>
        <v>-13.3</v>
      </c>
    </row>
    <row r="21" spans="1:46" ht="13.5" customHeight="1" x14ac:dyDescent="0.2">
      <c r="A21" s="17" t="s">
        <v>51</v>
      </c>
      <c r="B21" s="33">
        <f t="shared" ref="B21" si="61">+B12+B18+B20</f>
        <v>6.8000000000000096</v>
      </c>
      <c r="C21" s="33">
        <f t="shared" ref="C21:D21" si="62">+C12+C18+C20</f>
        <v>6.7999999999999936</v>
      </c>
      <c r="D21" s="33">
        <f t="shared" si="62"/>
        <v>-4.3000000000000016</v>
      </c>
      <c r="E21" s="33">
        <f t="shared" ref="E21:F21" si="63">+E12+E18+E20</f>
        <v>-109.50000000000001</v>
      </c>
      <c r="F21" s="33">
        <f t="shared" si="63"/>
        <v>-100.19999999999995</v>
      </c>
      <c r="G21" s="33">
        <f t="shared" ref="G21:N21" si="64">+G12+G18+G20</f>
        <v>-6.1000000000000183</v>
      </c>
      <c r="H21" s="33">
        <f t="shared" si="64"/>
        <v>15.500000000000021</v>
      </c>
      <c r="I21" s="33">
        <f t="shared" si="64"/>
        <v>21.899999999999984</v>
      </c>
      <c r="J21" s="33">
        <f t="shared" si="64"/>
        <v>13.000000000000009</v>
      </c>
      <c r="K21" s="33">
        <f t="shared" si="64"/>
        <v>44.300000000000026</v>
      </c>
      <c r="L21" s="33">
        <f t="shared" si="64"/>
        <v>27.299999999999983</v>
      </c>
      <c r="M21" s="33">
        <f t="shared" si="64"/>
        <v>-0.80000000000000848</v>
      </c>
      <c r="N21" s="33">
        <f t="shared" si="64"/>
        <v>19.100000000000012</v>
      </c>
      <c r="O21" s="33">
        <f t="shared" ref="O21:V21" si="65">+O12+O18+O20</f>
        <v>17.400000000000013</v>
      </c>
      <c r="P21" s="33">
        <f t="shared" si="65"/>
        <v>63.000000000000064</v>
      </c>
      <c r="Q21" s="33">
        <f t="shared" si="65"/>
        <v>21.000000000000004</v>
      </c>
      <c r="R21" s="33">
        <f t="shared" si="65"/>
        <v>28.700000000000038</v>
      </c>
      <c r="S21" s="33">
        <f t="shared" si="65"/>
        <v>11.499999999999984</v>
      </c>
      <c r="T21" s="33">
        <f t="shared" si="65"/>
        <v>10.100000000000026</v>
      </c>
      <c r="U21" s="33">
        <f t="shared" si="65"/>
        <v>71.300000000000111</v>
      </c>
      <c r="V21" s="33">
        <f t="shared" si="65"/>
        <v>-297.00000000000006</v>
      </c>
      <c r="W21" s="33">
        <f t="shared" ref="W21:X21" si="66">+W12+W18+W20</f>
        <v>36.500000000000007</v>
      </c>
      <c r="X21" s="33">
        <f t="shared" si="66"/>
        <v>22.199999999999996</v>
      </c>
      <c r="Y21" s="33">
        <f t="shared" ref="Y21:Z21" si="67">+Y12+Y18+Y20</f>
        <v>-33.699999999999989</v>
      </c>
      <c r="Z21" s="33">
        <f t="shared" si="67"/>
        <v>-272.00000000000011</v>
      </c>
      <c r="AA21" s="33">
        <f t="shared" ref="AA21:AB21" si="68">+AA12+AA18+AA20</f>
        <v>56.90000000000002</v>
      </c>
      <c r="AB21" s="33">
        <f t="shared" si="68"/>
        <v>12.300000000000004</v>
      </c>
      <c r="AC21" s="33">
        <f t="shared" ref="AC21:AD21" si="69">+AC12+AC18+AC20</f>
        <v>10.499999999999989</v>
      </c>
      <c r="AD21" s="33">
        <f t="shared" si="69"/>
        <v>-32.799999999999997</v>
      </c>
      <c r="AE21" s="33">
        <f>+AD21+AC21+AB21+AA21</f>
        <v>46.90000000000002</v>
      </c>
      <c r="AF21" s="33">
        <f t="shared" ref="AF21:AG21" si="70">+AF12+AF18+AF20</f>
        <v>54.099999999999987</v>
      </c>
      <c r="AG21" s="33">
        <f t="shared" si="70"/>
        <v>18.400000000000006</v>
      </c>
      <c r="AH21" s="33">
        <f t="shared" ref="AH21:AJ21" si="71">+AH12+AH18+AH20</f>
        <v>32.900000000000013</v>
      </c>
      <c r="AI21" s="138">
        <f t="shared" si="71"/>
        <v>44.3</v>
      </c>
      <c r="AJ21" s="138">
        <f t="shared" si="71"/>
        <v>149.69999999999985</v>
      </c>
      <c r="AK21" s="138">
        <f t="shared" ref="AK21:AL21" si="72">+AK12+AK18+AK20</f>
        <v>20.900000000000016</v>
      </c>
      <c r="AL21" s="138">
        <f t="shared" si="72"/>
        <v>13.89999999999999</v>
      </c>
      <c r="AM21" s="138">
        <f t="shared" ref="AM21:AN21" si="73">+AM12+AM18+AM20</f>
        <v>36.099999999999994</v>
      </c>
      <c r="AN21" s="138">
        <f t="shared" si="73"/>
        <v>42.400000000000013</v>
      </c>
      <c r="AO21" s="138">
        <f t="shared" ref="AO21" si="74">+AO12+AO18+AO20</f>
        <v>113.29999999999993</v>
      </c>
      <c r="AP21" s="138">
        <f>AP12+AP18+AP20</f>
        <v>39.5</v>
      </c>
      <c r="AQ21" s="138">
        <f>AQ12+AQ18+AQ20</f>
        <v>31.500000000000007</v>
      </c>
      <c r="AR21" s="138">
        <f>AR12+AR18+AR20</f>
        <v>15.500000000000004</v>
      </c>
      <c r="AS21" s="139">
        <f>AS12+AS18+AS20</f>
        <v>40.70000000000001</v>
      </c>
      <c r="AT21" s="139">
        <f>AT12+AT18+AT20</f>
        <v>127.20000000000003</v>
      </c>
    </row>
    <row r="22" spans="1:46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3"/>
      <c r="AT22" s="23"/>
    </row>
    <row r="23" spans="1:46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75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6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7">SUM(AF23:AI23)</f>
        <v>-20.199999999999996</v>
      </c>
      <c r="AK23" s="12">
        <v>-3.1</v>
      </c>
      <c r="AL23" s="12">
        <v>-3</v>
      </c>
      <c r="AM23" s="12">
        <v>-7.2</v>
      </c>
      <c r="AN23" s="12">
        <v>-2.4</v>
      </c>
      <c r="AO23" s="12">
        <f>SUM(AK23:AN23)</f>
        <v>-15.700000000000001</v>
      </c>
      <c r="AP23" s="12">
        <v>-2.7</v>
      </c>
      <c r="AQ23" s="12">
        <v>-2.2999999999999998</v>
      </c>
      <c r="AR23" s="12">
        <v>-2.5</v>
      </c>
      <c r="AS23" s="13">
        <v>0.1</v>
      </c>
      <c r="AT23" s="13">
        <f>SUM(AP23:AS23)</f>
        <v>-7.4</v>
      </c>
    </row>
    <row r="24" spans="1:46" ht="13.5" customHeight="1" x14ac:dyDescent="0.2">
      <c r="A24" s="17" t="s">
        <v>53</v>
      </c>
      <c r="B24" s="18">
        <f t="shared" ref="B24" si="78">+B21+B23</f>
        <v>-2.8999999999999897</v>
      </c>
      <c r="C24" s="18">
        <f t="shared" ref="C24:D24" si="79">+C21+C23</f>
        <v>-4.4000000000000057</v>
      </c>
      <c r="D24" s="18">
        <f t="shared" si="79"/>
        <v>-11.200000000000003</v>
      </c>
      <c r="E24" s="18">
        <f t="shared" ref="E24:F24" si="80">+E21+E23</f>
        <v>-114.40000000000002</v>
      </c>
      <c r="F24" s="18">
        <f t="shared" si="80"/>
        <v>-132.89999999999995</v>
      </c>
      <c r="G24" s="18">
        <f t="shared" ref="G24:N24" si="81">+G21+G23</f>
        <v>-15.200000000000017</v>
      </c>
      <c r="H24" s="18">
        <f t="shared" si="81"/>
        <v>5.9000000000000217</v>
      </c>
      <c r="I24" s="18">
        <f t="shared" si="81"/>
        <v>4.2999999999999829</v>
      </c>
      <c r="J24" s="18">
        <f t="shared" si="81"/>
        <v>47.100000000000009</v>
      </c>
      <c r="K24" s="18">
        <f t="shared" si="81"/>
        <v>42.100000000000023</v>
      </c>
      <c r="L24" s="18">
        <f t="shared" si="81"/>
        <v>17.999999999999982</v>
      </c>
      <c r="M24" s="18">
        <f t="shared" si="81"/>
        <v>-8.2000000000000082</v>
      </c>
      <c r="N24" s="18">
        <f t="shared" si="81"/>
        <v>12.000000000000012</v>
      </c>
      <c r="O24" s="18">
        <f t="shared" ref="O24" si="82">+O21+O23</f>
        <v>12.500000000000012</v>
      </c>
      <c r="P24" s="18">
        <f t="shared" ref="P24:Q24" si="83">+P21+P23</f>
        <v>34.300000000000068</v>
      </c>
      <c r="Q24" s="18">
        <f t="shared" si="83"/>
        <v>13.200000000000005</v>
      </c>
      <c r="R24" s="18">
        <f t="shared" ref="R24:S24" si="84">+R21+R23</f>
        <v>17.80000000000004</v>
      </c>
      <c r="S24" s="18">
        <f t="shared" si="84"/>
        <v>-0.70000000000001705</v>
      </c>
      <c r="T24" s="18">
        <f t="shared" ref="T24:V24" si="85">+T21+T23</f>
        <v>1.7000000000000277</v>
      </c>
      <c r="U24" s="18">
        <f t="shared" si="85"/>
        <v>32.000000000000114</v>
      </c>
      <c r="V24" s="18">
        <f t="shared" si="85"/>
        <v>-311.30000000000007</v>
      </c>
      <c r="W24" s="18">
        <f t="shared" ref="W24:X24" si="86">+W21+W23</f>
        <v>29.700000000000006</v>
      </c>
      <c r="X24" s="18">
        <f t="shared" si="86"/>
        <v>14.599999999999996</v>
      </c>
      <c r="Y24" s="18">
        <f t="shared" ref="Y24:Z24" si="87">+Y21+Y23</f>
        <v>-42.999999999999986</v>
      </c>
      <c r="Z24" s="18">
        <f t="shared" si="87"/>
        <v>-310.00000000000011</v>
      </c>
      <c r="AA24" s="18">
        <f t="shared" ref="AA24:AB24" si="88">+AA21+AA23</f>
        <v>97.200000000000017</v>
      </c>
      <c r="AB24" s="18">
        <f t="shared" si="88"/>
        <v>5.9000000000000039</v>
      </c>
      <c r="AC24" s="18">
        <f t="shared" ref="AC24:AD24" si="89">+AC21+AC23</f>
        <v>5.1999999999999895</v>
      </c>
      <c r="AD24" s="18">
        <f t="shared" si="89"/>
        <v>-46.099999999999994</v>
      </c>
      <c r="AE24" s="18">
        <f>+AD24+AC24+AB24+AA24</f>
        <v>62.200000000000017</v>
      </c>
      <c r="AF24" s="18">
        <f t="shared" ref="AF24:AG24" si="90">+AF21+AF23</f>
        <v>46.29999999999999</v>
      </c>
      <c r="AG24" s="18">
        <f t="shared" si="90"/>
        <v>12.300000000000006</v>
      </c>
      <c r="AH24" s="18">
        <f t="shared" ref="AH24:AJ24" si="91">+AH21+AH23</f>
        <v>29.600000000000016</v>
      </c>
      <c r="AI24" s="138">
        <f t="shared" si="91"/>
        <v>41.3</v>
      </c>
      <c r="AJ24" s="138">
        <f t="shared" si="91"/>
        <v>129.49999999999986</v>
      </c>
      <c r="AK24" s="138">
        <f t="shared" ref="AK24:AL24" si="92">+AK21+AK23</f>
        <v>17.800000000000015</v>
      </c>
      <c r="AL24" s="138">
        <f t="shared" si="92"/>
        <v>10.89999999999999</v>
      </c>
      <c r="AM24" s="138">
        <f t="shared" ref="AM24:AN24" si="93">+AM21+AM23</f>
        <v>28.899999999999995</v>
      </c>
      <c r="AN24" s="138">
        <f t="shared" si="93"/>
        <v>40.000000000000014</v>
      </c>
      <c r="AO24" s="138">
        <f t="shared" ref="AO24" si="94">+AO21+AO23</f>
        <v>97.599999999999923</v>
      </c>
      <c r="AP24" s="138">
        <f>AP21+AP23</f>
        <v>36.799999999999997</v>
      </c>
      <c r="AQ24" s="138">
        <f>AQ21+AQ23</f>
        <v>29.200000000000006</v>
      </c>
      <c r="AR24" s="138">
        <f>AR21+AR23</f>
        <v>13.000000000000004</v>
      </c>
      <c r="AS24" s="139">
        <f>AS21+AS23</f>
        <v>40.800000000000011</v>
      </c>
      <c r="AT24" s="139">
        <f>AT21+AT23</f>
        <v>119.80000000000003</v>
      </c>
    </row>
    <row r="25" spans="1:46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6"/>
      <c r="AT25" s="36"/>
    </row>
    <row r="26" spans="1:46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6"/>
      <c r="AT26" s="36"/>
    </row>
    <row r="27" spans="1:46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95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96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7">SUM(AF27:AI27)</f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8">
        <v>0</v>
      </c>
      <c r="AT27" s="28">
        <f>SUM(AP27:AS27)</f>
        <v>0</v>
      </c>
    </row>
    <row r="28" spans="1:46" ht="13.5" customHeight="1" x14ac:dyDescent="0.2">
      <c r="A28" s="17" t="s">
        <v>56</v>
      </c>
      <c r="B28" s="18">
        <f t="shared" ref="B28" si="98">+B24+B27</f>
        <v>-2.8999999999999897</v>
      </c>
      <c r="C28" s="18">
        <f t="shared" ref="C28:D28" si="99">+C24+C27</f>
        <v>-4.4000000000000057</v>
      </c>
      <c r="D28" s="18">
        <f t="shared" si="99"/>
        <v>-11.200000000000003</v>
      </c>
      <c r="E28" s="18">
        <f t="shared" ref="E28:F28" si="100">+E24+E27</f>
        <v>-114.40000000000002</v>
      </c>
      <c r="F28" s="18">
        <f t="shared" si="100"/>
        <v>-132.89999999999995</v>
      </c>
      <c r="G28" s="18">
        <f t="shared" ref="G28:N28" si="101">+G24+G27</f>
        <v>-15.100000000000017</v>
      </c>
      <c r="H28" s="18">
        <f t="shared" si="101"/>
        <v>5.2000000000000215</v>
      </c>
      <c r="I28" s="18">
        <f t="shared" si="101"/>
        <v>3.899999999999983</v>
      </c>
      <c r="J28" s="18">
        <f t="shared" si="101"/>
        <v>47.20000000000001</v>
      </c>
      <c r="K28" s="18">
        <f t="shared" si="101"/>
        <v>41.200000000000024</v>
      </c>
      <c r="L28" s="18">
        <f t="shared" si="101"/>
        <v>18.099999999999984</v>
      </c>
      <c r="M28" s="18">
        <f t="shared" si="101"/>
        <v>-7.500000000000008</v>
      </c>
      <c r="N28" s="18">
        <f t="shared" si="101"/>
        <v>15.600000000000012</v>
      </c>
      <c r="O28" s="18">
        <f t="shared" ref="O28:V28" si="102">+O24+O27</f>
        <v>10.300000000000013</v>
      </c>
      <c r="P28" s="18">
        <f t="shared" si="102"/>
        <v>36.500000000000071</v>
      </c>
      <c r="Q28" s="18">
        <f t="shared" si="102"/>
        <v>36.6</v>
      </c>
      <c r="R28" s="18">
        <f t="shared" si="102"/>
        <v>29.400000000000041</v>
      </c>
      <c r="S28" s="18">
        <f t="shared" si="102"/>
        <v>9.4999999999999805</v>
      </c>
      <c r="T28" s="18">
        <f t="shared" si="102"/>
        <v>30.600000000000026</v>
      </c>
      <c r="U28" s="18">
        <f t="shared" si="102"/>
        <v>106.10000000000011</v>
      </c>
      <c r="V28" s="18">
        <f t="shared" si="102"/>
        <v>-273.60000000000008</v>
      </c>
      <c r="W28" s="18">
        <f t="shared" ref="W28:X28" si="103">+W24+W27</f>
        <v>29.700000000000006</v>
      </c>
      <c r="X28" s="18">
        <f t="shared" si="103"/>
        <v>14.599999999999996</v>
      </c>
      <c r="Y28" s="18">
        <f t="shared" ref="Y28:Z28" si="104">+Y24+Y27</f>
        <v>-42.999999999999986</v>
      </c>
      <c r="Z28" s="18">
        <f t="shared" si="104"/>
        <v>-272.30000000000013</v>
      </c>
      <c r="AA28" s="18">
        <f t="shared" ref="AA28:AB28" si="105">+AA24+AA27</f>
        <v>97.200000000000017</v>
      </c>
      <c r="AB28" s="18">
        <f t="shared" si="105"/>
        <v>5.9000000000000039</v>
      </c>
      <c r="AC28" s="18">
        <f t="shared" ref="AC28:AD28" si="106">+AC24+AC27</f>
        <v>5.1999999999999895</v>
      </c>
      <c r="AD28" s="18">
        <f t="shared" si="106"/>
        <v>-46.099999999999994</v>
      </c>
      <c r="AE28" s="18">
        <f>+AD28+AC28+AB28+AA28</f>
        <v>62.200000000000017</v>
      </c>
      <c r="AF28" s="18">
        <f t="shared" ref="AF28:AG28" si="107">+AF24+AF27</f>
        <v>46.29999999999999</v>
      </c>
      <c r="AG28" s="18">
        <f t="shared" si="107"/>
        <v>12.300000000000006</v>
      </c>
      <c r="AH28" s="18">
        <f t="shared" ref="AH28:AJ28" si="108">+AH24+AH27</f>
        <v>29.600000000000016</v>
      </c>
      <c r="AI28" s="18">
        <f t="shared" si="108"/>
        <v>41.3</v>
      </c>
      <c r="AJ28" s="18">
        <f t="shared" si="108"/>
        <v>129.49999999999986</v>
      </c>
      <c r="AK28" s="18">
        <f t="shared" ref="AK28:AL28" si="109">+AK24+AK27</f>
        <v>17.800000000000015</v>
      </c>
      <c r="AL28" s="18">
        <f t="shared" si="109"/>
        <v>10.89999999999999</v>
      </c>
      <c r="AM28" s="18">
        <f t="shared" ref="AM28:AN28" si="110">+AM24+AM27</f>
        <v>28.899999999999995</v>
      </c>
      <c r="AN28" s="18">
        <f t="shared" si="110"/>
        <v>40.000000000000014</v>
      </c>
      <c r="AO28" s="18">
        <f t="shared" ref="AO28" si="111">+AO24+AO27</f>
        <v>97.599999999999923</v>
      </c>
      <c r="AP28" s="18">
        <f>+AP24+AP27</f>
        <v>36.799999999999997</v>
      </c>
      <c r="AQ28" s="18">
        <f>+AQ24+AQ27</f>
        <v>29.200000000000006</v>
      </c>
      <c r="AR28" s="18">
        <f>+AR24+AR27</f>
        <v>13.000000000000004</v>
      </c>
      <c r="AS28" s="19">
        <f>+AS24+AS27</f>
        <v>40.800000000000011</v>
      </c>
      <c r="AT28" s="19">
        <f>+AT24+AT27</f>
        <v>119.80000000000003</v>
      </c>
    </row>
    <row r="29" spans="1:46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6"/>
      <c r="AT29" s="36"/>
    </row>
    <row r="30" spans="1:46" ht="13.5" customHeight="1" x14ac:dyDescent="0.2">
      <c r="A30" s="14" t="s">
        <v>57</v>
      </c>
      <c r="B30" s="25">
        <f t="shared" ref="B30" si="112">+B28-B31</f>
        <v>-2.8999999999999897</v>
      </c>
      <c r="C30" s="25">
        <f t="shared" ref="C30:D30" si="113">+C28-C31</f>
        <v>-4.4000000000000057</v>
      </c>
      <c r="D30" s="25">
        <f t="shared" si="113"/>
        <v>-11.200000000000003</v>
      </c>
      <c r="E30" s="25">
        <f t="shared" ref="E30:F30" si="114">+E28-E31</f>
        <v>-114.40000000000002</v>
      </c>
      <c r="F30" s="25">
        <f t="shared" si="114"/>
        <v>-132.89999999999995</v>
      </c>
      <c r="G30" s="25">
        <f t="shared" ref="G30:N30" si="115">+G28-G31</f>
        <v>-15.100000000000017</v>
      </c>
      <c r="H30" s="25">
        <f t="shared" si="115"/>
        <v>5.4000000000000217</v>
      </c>
      <c r="I30" s="25">
        <f t="shared" si="115"/>
        <v>3.9999999999999831</v>
      </c>
      <c r="J30" s="25">
        <f t="shared" si="115"/>
        <v>45.500000000000007</v>
      </c>
      <c r="K30" s="25">
        <f t="shared" si="115"/>
        <v>39.800000000000026</v>
      </c>
      <c r="L30" s="25">
        <f t="shared" si="115"/>
        <v>16.499999999999982</v>
      </c>
      <c r="M30" s="25">
        <f t="shared" si="115"/>
        <v>-9.3000000000000078</v>
      </c>
      <c r="N30" s="25">
        <f t="shared" si="115"/>
        <v>12.700000000000012</v>
      </c>
      <c r="O30" s="12">
        <f t="shared" ref="O30:U30" si="116">+O28-O31</f>
        <v>9.1000000000000139</v>
      </c>
      <c r="P30" s="12">
        <f t="shared" si="116"/>
        <v>33.500000000000071</v>
      </c>
      <c r="Q30" s="12">
        <f t="shared" si="116"/>
        <v>26.6</v>
      </c>
      <c r="R30" s="12">
        <f t="shared" si="116"/>
        <v>24.700000000000042</v>
      </c>
      <c r="S30" s="12">
        <f t="shared" si="116"/>
        <v>5.3999999999999808</v>
      </c>
      <c r="T30" s="26">
        <f t="shared" si="116"/>
        <v>21.600000000000026</v>
      </c>
      <c r="U30" s="26">
        <f t="shared" si="116"/>
        <v>82.600000000000108</v>
      </c>
      <c r="V30" s="12">
        <f t="shared" ref="V30:AA30" si="117">+V28-V31</f>
        <v>-276.10000000000008</v>
      </c>
      <c r="W30" s="12">
        <f t="shared" si="117"/>
        <v>27.200000000000006</v>
      </c>
      <c r="X30" s="12">
        <f t="shared" si="117"/>
        <v>12.099999999999996</v>
      </c>
      <c r="Y30" s="12">
        <f t="shared" si="117"/>
        <v>-45.399999999999984</v>
      </c>
      <c r="Z30" s="12">
        <f t="shared" si="117"/>
        <v>-282.2000000000001</v>
      </c>
      <c r="AA30" s="12">
        <f t="shared" si="117"/>
        <v>96.40000000000002</v>
      </c>
      <c r="AB30" s="12">
        <f t="shared" ref="AB30:AC30" si="118">+AB28-AB31</f>
        <v>6.3000000000000043</v>
      </c>
      <c r="AC30" s="12">
        <f t="shared" si="118"/>
        <v>5.2999999999999892</v>
      </c>
      <c r="AD30" s="12">
        <f t="shared" ref="AD30" si="119">+AD28-AD31</f>
        <v>-45.399999999999991</v>
      </c>
      <c r="AE30" s="12">
        <f>+AE28-AE31</f>
        <v>62.600000000000016</v>
      </c>
      <c r="AF30" s="12">
        <f t="shared" ref="AF30:AJ30" si="120">+AF28-AF31</f>
        <v>46.999999999999993</v>
      </c>
      <c r="AG30" s="12">
        <f t="shared" si="120"/>
        <v>12.600000000000007</v>
      </c>
      <c r="AH30" s="12">
        <v>29.9</v>
      </c>
      <c r="AI30" s="15">
        <f t="shared" si="120"/>
        <v>40.199999999999996</v>
      </c>
      <c r="AJ30" s="15">
        <f t="shared" si="120"/>
        <v>129.69999999999985</v>
      </c>
      <c r="AK30" s="15">
        <f t="shared" ref="AK30:AL30" si="121">+AK28-AK31</f>
        <v>18.500000000000014</v>
      </c>
      <c r="AL30" s="15">
        <f t="shared" si="121"/>
        <v>11.999999999999989</v>
      </c>
      <c r="AM30" s="15">
        <f t="shared" ref="AM30" si="122">+AM28-AM31</f>
        <v>29.999999999999996</v>
      </c>
      <c r="AN30" s="12">
        <v>39.9</v>
      </c>
      <c r="AO30" s="12">
        <f>SUM(AK30:AN30)</f>
        <v>100.4</v>
      </c>
      <c r="AP30" s="12">
        <v>37</v>
      </c>
      <c r="AQ30" s="12">
        <v>29.2</v>
      </c>
      <c r="AR30" s="12">
        <v>13.7</v>
      </c>
      <c r="AS30" s="13">
        <v>40.700000000000003</v>
      </c>
      <c r="AT30" s="13">
        <f>SUM(AP30:AS30)</f>
        <v>120.60000000000001</v>
      </c>
    </row>
    <row r="31" spans="1:46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2">
        <v>-1.1000000000000001</v>
      </c>
      <c r="AN31" s="12">
        <v>0.1</v>
      </c>
      <c r="AO31" s="12">
        <f>SUM(AK31:AN31)</f>
        <v>-2.8000000000000003</v>
      </c>
      <c r="AP31" s="12">
        <v>-0.2</v>
      </c>
      <c r="AQ31" s="12">
        <v>0</v>
      </c>
      <c r="AR31" s="26">
        <v>-0.7</v>
      </c>
      <c r="AS31" s="28">
        <v>0.1</v>
      </c>
      <c r="AT31" s="13">
        <f>SUM(AP31:AS31)</f>
        <v>-0.79999999999999993</v>
      </c>
    </row>
    <row r="32" spans="1:46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3"/>
      <c r="AT32" s="13"/>
    </row>
    <row r="33" spans="1:46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3"/>
      <c r="AT33" s="13"/>
    </row>
    <row r="34" spans="1:46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82">
        <v>0.17</v>
      </c>
      <c r="AN34" s="161">
        <v>0.22</v>
      </c>
      <c r="AO34" s="161">
        <v>0.56000000000000005</v>
      </c>
      <c r="AP34" s="161">
        <v>0.2</v>
      </c>
      <c r="AQ34" s="161">
        <v>0.16</v>
      </c>
      <c r="AR34" s="161">
        <v>0.08</v>
      </c>
      <c r="AS34" s="160">
        <v>0.23</v>
      </c>
      <c r="AT34" s="135">
        <f>SUM(AP34:AS34)</f>
        <v>0.67</v>
      </c>
    </row>
    <row r="35" spans="1:46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82">
        <v>0.15</v>
      </c>
      <c r="AN35" s="82">
        <v>0.2</v>
      </c>
      <c r="AO35" s="82">
        <v>0.52</v>
      </c>
      <c r="AP35" s="82">
        <v>0.19</v>
      </c>
      <c r="AQ35" s="82">
        <v>0.15</v>
      </c>
      <c r="AR35" s="82">
        <v>0.08</v>
      </c>
      <c r="AS35" s="135">
        <v>0.21</v>
      </c>
      <c r="AT35" s="135">
        <f>SUM(AP35:AS35)</f>
        <v>0.63</v>
      </c>
    </row>
    <row r="36" spans="1:46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6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6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  <ignoredErrors>
    <ignoredError sqref="AT34:AT35 AT14:AT15 AT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T20"/>
  <sheetViews>
    <sheetView showGridLines="0" workbookViewId="0">
      <selection activeCell="AT18" sqref="AT18"/>
    </sheetView>
  </sheetViews>
  <sheetFormatPr defaultRowHeight="15" x14ac:dyDescent="0.25"/>
  <cols>
    <col min="1" max="1" width="42" customWidth="1"/>
    <col min="2" max="30" width="9.140625" hidden="1" customWidth="1"/>
    <col min="31" max="31" width="0" hidden="1" customWidth="1"/>
  </cols>
  <sheetData>
    <row r="2" spans="1:46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  <c r="AQ2" s="94" t="s">
        <v>209</v>
      </c>
      <c r="AR2" s="94" t="s">
        <v>210</v>
      </c>
      <c r="AS2" s="94" t="s">
        <v>211</v>
      </c>
      <c r="AT2" s="94" t="s">
        <v>212</v>
      </c>
    </row>
    <row r="3" spans="1:46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16">
        <f>+'Income statement'!AM28</f>
        <v>28.899999999999995</v>
      </c>
      <c r="AN3" s="116">
        <f>+'Income statement'!AN28</f>
        <v>40.000000000000014</v>
      </c>
      <c r="AO3" s="116">
        <f>+'Income statement'!AO28</f>
        <v>97.599999999999923</v>
      </c>
      <c r="AP3" s="116">
        <v>36.799999999999997</v>
      </c>
      <c r="AQ3" s="116">
        <v>29.2</v>
      </c>
      <c r="AR3" s="116">
        <v>13</v>
      </c>
      <c r="AS3" s="164">
        <v>40.799999999999997</v>
      </c>
      <c r="AT3" s="164">
        <f>SUM(AP3:AS3)</f>
        <v>119.8</v>
      </c>
    </row>
    <row r="4" spans="1:46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65"/>
      <c r="AT4" s="165"/>
    </row>
    <row r="5" spans="1:46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26">
        <v>5.0999999999999996</v>
      </c>
      <c r="AO5" s="126">
        <f>SUM(AK5:AN5)</f>
        <v>3.6999999999999993</v>
      </c>
      <c r="AP5" s="126">
        <v>-2.2000000000000002</v>
      </c>
      <c r="AQ5" s="126">
        <v>-0.9</v>
      </c>
      <c r="AR5" s="126">
        <v>4.8</v>
      </c>
      <c r="AS5" s="166">
        <v>-6.8</v>
      </c>
      <c r="AT5" s="164">
        <f>SUM(AP5:AS5)</f>
        <v>-5.0999999999999996</v>
      </c>
    </row>
    <row r="6" spans="1:46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26">
        <v>-26.1</v>
      </c>
      <c r="AO6" s="126">
        <f>SUM(AK6:AN6)</f>
        <v>-3.9000000000000021</v>
      </c>
      <c r="AP6" s="126">
        <v>12.8</v>
      </c>
      <c r="AQ6" s="126">
        <v>1.6</v>
      </c>
      <c r="AR6" s="126">
        <v>-22.3</v>
      </c>
      <c r="AS6" s="166">
        <v>22.8</v>
      </c>
      <c r="AT6" s="164">
        <f>SUM(AP6:AS6)</f>
        <v>14.9</v>
      </c>
    </row>
    <row r="7" spans="1:46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26">
        <v>0.7</v>
      </c>
      <c r="AO7" s="126">
        <f>SUM(AK7:AN7)</f>
        <v>4.8999999999999995</v>
      </c>
      <c r="AP7" s="126">
        <v>-0.7</v>
      </c>
      <c r="AQ7" s="126">
        <v>0.2</v>
      </c>
      <c r="AR7" s="126">
        <v>0.6</v>
      </c>
      <c r="AS7" s="166">
        <v>-0.6</v>
      </c>
      <c r="AT7" s="164">
        <f>SUM(AP7:AS7)</f>
        <v>-0.49999999999999994</v>
      </c>
    </row>
    <row r="8" spans="1:46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P8" si="6">SUM(AN5:AN7)</f>
        <v>-20.3</v>
      </c>
      <c r="AO8" s="128">
        <f>SUM(AK8:AN8)</f>
        <v>4.6999999999999957</v>
      </c>
      <c r="AP8" s="121">
        <f t="shared" si="6"/>
        <v>9.9000000000000021</v>
      </c>
      <c r="AQ8" s="121">
        <f t="shared" ref="AQ8:AR8" si="7">SUM(AQ5:AQ7)</f>
        <v>0.90000000000000013</v>
      </c>
      <c r="AR8" s="121">
        <f t="shared" si="7"/>
        <v>-16.899999999999999</v>
      </c>
      <c r="AS8" s="167">
        <f t="shared" ref="AS8:AT8" si="8">SUM(AS5:AS7)</f>
        <v>15.4</v>
      </c>
      <c r="AT8" s="167">
        <f t="shared" si="8"/>
        <v>9.3000000000000007</v>
      </c>
    </row>
    <row r="9" spans="1:46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68"/>
      <c r="AT9" s="168"/>
    </row>
    <row r="10" spans="1:46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9">SUM(AF10:AI10)</f>
        <v>0.5</v>
      </c>
      <c r="AK10" s="119">
        <v>0</v>
      </c>
      <c r="AL10" s="119">
        <v>0</v>
      </c>
      <c r="AM10" s="119">
        <v>0</v>
      </c>
      <c r="AN10" s="126">
        <v>-0.1</v>
      </c>
      <c r="AO10" s="126">
        <v>-0.1</v>
      </c>
      <c r="AP10" s="119">
        <v>0</v>
      </c>
      <c r="AQ10" s="119">
        <v>0</v>
      </c>
      <c r="AR10" s="119">
        <v>0</v>
      </c>
      <c r="AS10" s="166">
        <v>-0.1</v>
      </c>
      <c r="AT10" s="164">
        <f>SUM(AP10:AS10)</f>
        <v>-0.1</v>
      </c>
    </row>
    <row r="11" spans="1:46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26">
        <v>-0.4</v>
      </c>
      <c r="AO11" s="126">
        <v>-0.4</v>
      </c>
      <c r="AP11" s="119">
        <v>0</v>
      </c>
      <c r="AQ11" s="119">
        <v>0</v>
      </c>
      <c r="AR11" s="119">
        <v>0</v>
      </c>
      <c r="AS11" s="169">
        <v>0</v>
      </c>
      <c r="AT11" s="169">
        <v>0</v>
      </c>
    </row>
    <row r="12" spans="1:46" x14ac:dyDescent="0.25">
      <c r="A12" s="120" t="s">
        <v>69</v>
      </c>
      <c r="B12" s="128">
        <f t="shared" ref="B12" si="10">+B10</f>
        <v>-0.5</v>
      </c>
      <c r="C12" s="128">
        <f t="shared" ref="C12:AE12" si="11">+C10</f>
        <v>0.1</v>
      </c>
      <c r="D12" s="128">
        <f t="shared" si="11"/>
        <v>-0.4</v>
      </c>
      <c r="E12" s="128">
        <f t="shared" si="11"/>
        <v>0.2</v>
      </c>
      <c r="F12" s="128">
        <f t="shared" si="11"/>
        <v>-0.6</v>
      </c>
      <c r="G12" s="128">
        <f t="shared" si="11"/>
        <v>0</v>
      </c>
      <c r="H12" s="128">
        <f t="shared" si="11"/>
        <v>-1.1000000000000001</v>
      </c>
      <c r="I12" s="128">
        <f t="shared" si="11"/>
        <v>0</v>
      </c>
      <c r="J12" s="128">
        <f t="shared" si="11"/>
        <v>0.6</v>
      </c>
      <c r="K12" s="128">
        <f t="shared" si="11"/>
        <v>-0.5</v>
      </c>
      <c r="L12" s="128">
        <f t="shared" si="11"/>
        <v>0</v>
      </c>
      <c r="M12" s="128">
        <f t="shared" si="11"/>
        <v>0</v>
      </c>
      <c r="N12" s="128">
        <f t="shared" si="11"/>
        <v>0</v>
      </c>
      <c r="O12" s="128">
        <f t="shared" si="11"/>
        <v>-0.5</v>
      </c>
      <c r="P12" s="128">
        <f t="shared" si="11"/>
        <v>-0.5</v>
      </c>
      <c r="Q12" s="128">
        <f t="shared" si="11"/>
        <v>0</v>
      </c>
      <c r="R12" s="128">
        <f t="shared" si="11"/>
        <v>0</v>
      </c>
      <c r="S12" s="128">
        <f t="shared" si="11"/>
        <v>0.1</v>
      </c>
      <c r="T12" s="128">
        <f t="shared" si="11"/>
        <v>0</v>
      </c>
      <c r="U12" s="128">
        <f t="shared" si="11"/>
        <v>0.1</v>
      </c>
      <c r="V12" s="128">
        <f t="shared" si="11"/>
        <v>0.1</v>
      </c>
      <c r="W12" s="128">
        <f t="shared" si="11"/>
        <v>-0.1</v>
      </c>
      <c r="X12" s="128">
        <f t="shared" si="11"/>
        <v>0</v>
      </c>
      <c r="Y12" s="128">
        <f t="shared" si="11"/>
        <v>-0.1</v>
      </c>
      <c r="Z12" s="128">
        <f t="shared" si="11"/>
        <v>-0.1</v>
      </c>
      <c r="AA12" s="146">
        <v>0</v>
      </c>
      <c r="AB12" s="146">
        <v>0</v>
      </c>
      <c r="AC12" s="146">
        <v>0</v>
      </c>
      <c r="AD12" s="128">
        <f t="shared" si="11"/>
        <v>-0.2</v>
      </c>
      <c r="AE12" s="128">
        <f t="shared" si="11"/>
        <v>-0.2</v>
      </c>
      <c r="AF12" s="128">
        <f t="shared" ref="AF12" si="12">+AF10</f>
        <v>0.2</v>
      </c>
      <c r="AG12" s="146">
        <v>0</v>
      </c>
      <c r="AH12" s="146">
        <v>0</v>
      </c>
      <c r="AI12" s="128">
        <f t="shared" ref="AI12" si="13">+AI10</f>
        <v>0.3</v>
      </c>
      <c r="AJ12" s="128">
        <f t="shared" ref="AJ12" si="14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2">
        <v>0</v>
      </c>
      <c r="AQ12" s="162">
        <v>0</v>
      </c>
      <c r="AR12" s="162">
        <v>0</v>
      </c>
      <c r="AS12" s="167">
        <f>SUM(AS10:AS11)</f>
        <v>-0.1</v>
      </c>
      <c r="AT12" s="167">
        <f>SUM(AP12:AS12)</f>
        <v>-0.1</v>
      </c>
    </row>
    <row r="13" spans="1:46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70"/>
      <c r="AT13" s="170"/>
    </row>
    <row r="14" spans="1:46" x14ac:dyDescent="0.25">
      <c r="A14" s="120" t="s">
        <v>70</v>
      </c>
      <c r="B14" s="128">
        <f t="shared" ref="B14" si="15">+B8+B12</f>
        <v>7.3</v>
      </c>
      <c r="C14" s="128">
        <f t="shared" ref="C14:AE14" si="16">+C8+C12</f>
        <v>5.9</v>
      </c>
      <c r="D14" s="128">
        <f t="shared" si="16"/>
        <v>3.1</v>
      </c>
      <c r="E14" s="128">
        <f t="shared" si="16"/>
        <v>-4.2</v>
      </c>
      <c r="F14" s="128">
        <f t="shared" si="16"/>
        <v>12.100000000000001</v>
      </c>
      <c r="G14" s="128">
        <f t="shared" si="16"/>
        <v>5.2</v>
      </c>
      <c r="H14" s="128">
        <f t="shared" si="16"/>
        <v>3.6</v>
      </c>
      <c r="I14" s="128">
        <f t="shared" si="16"/>
        <v>2.9000000000000004</v>
      </c>
      <c r="J14" s="128">
        <f t="shared" si="16"/>
        <v>0.30000000000000016</v>
      </c>
      <c r="K14" s="128">
        <f t="shared" si="16"/>
        <v>12</v>
      </c>
      <c r="L14" s="128">
        <f t="shared" si="16"/>
        <v>1.2000000000000002</v>
      </c>
      <c r="M14" s="128">
        <f t="shared" si="16"/>
        <v>-1</v>
      </c>
      <c r="N14" s="128">
        <f t="shared" si="16"/>
        <v>0.19999999999999996</v>
      </c>
      <c r="O14" s="128">
        <f t="shared" si="16"/>
        <v>0.39999999999999991</v>
      </c>
      <c r="P14" s="128">
        <f t="shared" si="16"/>
        <v>0.79999999999999982</v>
      </c>
      <c r="Q14" s="128">
        <f t="shared" si="16"/>
        <v>-1</v>
      </c>
      <c r="R14" s="128">
        <f t="shared" si="16"/>
        <v>2</v>
      </c>
      <c r="S14" s="128">
        <f t="shared" si="16"/>
        <v>-0.70000000000000007</v>
      </c>
      <c r="T14" s="128">
        <f t="shared" si="16"/>
        <v>1</v>
      </c>
      <c r="U14" s="128">
        <f t="shared" si="16"/>
        <v>1.3</v>
      </c>
      <c r="V14" s="128">
        <f t="shared" si="16"/>
        <v>-2.1999999999999997</v>
      </c>
      <c r="W14" s="128">
        <f t="shared" si="16"/>
        <v>-0.6</v>
      </c>
      <c r="X14" s="128">
        <f t="shared" si="16"/>
        <v>-0.2</v>
      </c>
      <c r="Y14" s="128">
        <f t="shared" si="16"/>
        <v>0.5</v>
      </c>
      <c r="Z14" s="128">
        <f t="shared" si="16"/>
        <v>-2.5</v>
      </c>
      <c r="AA14" s="128">
        <f t="shared" si="16"/>
        <v>-1.7</v>
      </c>
      <c r="AB14" s="128">
        <f t="shared" si="16"/>
        <v>2.7</v>
      </c>
      <c r="AC14" s="128">
        <f t="shared" si="16"/>
        <v>-6.6</v>
      </c>
      <c r="AD14" s="128">
        <f t="shared" si="16"/>
        <v>-8.8999999999999986</v>
      </c>
      <c r="AE14" s="128">
        <f t="shared" si="16"/>
        <v>-14.499999999999998</v>
      </c>
      <c r="AF14" s="128">
        <f t="shared" ref="AF14:AG14" si="17">+AF8+AF12</f>
        <v>24.400000000000002</v>
      </c>
      <c r="AG14" s="128">
        <f t="shared" si="17"/>
        <v>8.4000000000000021</v>
      </c>
      <c r="AH14" s="128">
        <f t="shared" ref="AH14:AI14" si="18">+AH8+AH12</f>
        <v>2.6999999999999993</v>
      </c>
      <c r="AI14" s="128">
        <f t="shared" si="18"/>
        <v>31.099999999999998</v>
      </c>
      <c r="AJ14" s="128">
        <f t="shared" ref="AJ14:AK14" si="19">+AJ8+AJ12</f>
        <v>66.599999999999994</v>
      </c>
      <c r="AK14" s="128">
        <f t="shared" si="19"/>
        <v>-6.9999999999999991</v>
      </c>
      <c r="AL14" s="128">
        <f t="shared" ref="AL14:AM14" si="20">+AL8+AL12</f>
        <v>13.599999999999998</v>
      </c>
      <c r="AM14" s="128">
        <f t="shared" si="20"/>
        <v>18.399999999999999</v>
      </c>
      <c r="AN14" s="128">
        <f t="shared" ref="AN14:AO14" si="21">+AN8+AN12</f>
        <v>-20.8</v>
      </c>
      <c r="AO14" s="128">
        <f t="shared" si="21"/>
        <v>4.1999999999999957</v>
      </c>
      <c r="AP14" s="128">
        <f t="shared" ref="AP14:AQ14" si="22">+AP8+AP12</f>
        <v>9.9000000000000021</v>
      </c>
      <c r="AQ14" s="128">
        <f t="shared" si="22"/>
        <v>0.90000000000000013</v>
      </c>
      <c r="AR14" s="128">
        <f t="shared" ref="AR14:AS14" si="23">+AR8+AR12</f>
        <v>-16.899999999999999</v>
      </c>
      <c r="AS14" s="171">
        <f t="shared" si="23"/>
        <v>15.3</v>
      </c>
      <c r="AT14" s="171">
        <f>+AT8+AT12</f>
        <v>9.2000000000000011</v>
      </c>
    </row>
    <row r="15" spans="1:46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70"/>
      <c r="AT15" s="170"/>
    </row>
    <row r="16" spans="1:46" x14ac:dyDescent="0.25">
      <c r="A16" s="120" t="s">
        <v>71</v>
      </c>
      <c r="B16" s="121">
        <f t="shared" ref="B16:AE16" si="24">+B14+B3</f>
        <v>4.4000000000000101</v>
      </c>
      <c r="C16" s="121">
        <f t="shared" si="24"/>
        <v>1.4999999999999947</v>
      </c>
      <c r="D16" s="121">
        <f t="shared" si="24"/>
        <v>-8.1000000000000032</v>
      </c>
      <c r="E16" s="121">
        <f t="shared" si="24"/>
        <v>-118.60000000000002</v>
      </c>
      <c r="F16" s="121">
        <f t="shared" si="24"/>
        <v>-120.79999999999995</v>
      </c>
      <c r="G16" s="121">
        <f t="shared" si="24"/>
        <v>-9.9000000000000163</v>
      </c>
      <c r="H16" s="121">
        <f t="shared" si="24"/>
        <v>8.800000000000022</v>
      </c>
      <c r="I16" s="121">
        <f t="shared" si="24"/>
        <v>6.7999999999999829</v>
      </c>
      <c r="J16" s="121">
        <f t="shared" si="24"/>
        <v>47.500000000000007</v>
      </c>
      <c r="K16" s="121">
        <f t="shared" si="24"/>
        <v>53.200000000000024</v>
      </c>
      <c r="L16" s="121">
        <f t="shared" si="24"/>
        <v>19.299999999999983</v>
      </c>
      <c r="M16" s="121">
        <f t="shared" si="24"/>
        <v>-8.5000000000000071</v>
      </c>
      <c r="N16" s="121">
        <f t="shared" si="24"/>
        <v>15.800000000000011</v>
      </c>
      <c r="O16" s="121">
        <f t="shared" si="24"/>
        <v>10.700000000000014</v>
      </c>
      <c r="P16" s="121">
        <f t="shared" si="24"/>
        <v>37.300000000000068</v>
      </c>
      <c r="Q16" s="121">
        <f t="shared" si="24"/>
        <v>35.6</v>
      </c>
      <c r="R16" s="121">
        <f t="shared" si="24"/>
        <v>31.400000000000041</v>
      </c>
      <c r="S16" s="121">
        <f t="shared" si="24"/>
        <v>8.7999999999999812</v>
      </c>
      <c r="T16" s="121">
        <f t="shared" si="24"/>
        <v>31.600000000000026</v>
      </c>
      <c r="U16" s="121">
        <f t="shared" si="24"/>
        <v>107.40000000000011</v>
      </c>
      <c r="V16" s="121">
        <f t="shared" si="24"/>
        <v>-275.80000000000007</v>
      </c>
      <c r="W16" s="121">
        <f t="shared" si="24"/>
        <v>29.100000000000005</v>
      </c>
      <c r="X16" s="121">
        <f t="shared" si="24"/>
        <v>14.399999999999997</v>
      </c>
      <c r="Y16" s="121">
        <f t="shared" si="24"/>
        <v>-42.499999999999986</v>
      </c>
      <c r="Z16" s="121">
        <f t="shared" si="24"/>
        <v>-274.80000000000013</v>
      </c>
      <c r="AA16" s="121">
        <f t="shared" si="24"/>
        <v>95.500000000000014</v>
      </c>
      <c r="AB16" s="121">
        <f t="shared" si="24"/>
        <v>8.600000000000005</v>
      </c>
      <c r="AC16" s="121">
        <f t="shared" si="24"/>
        <v>-1.4000000000000101</v>
      </c>
      <c r="AD16" s="121">
        <f t="shared" si="24"/>
        <v>-54.999999999999993</v>
      </c>
      <c r="AE16" s="121">
        <f t="shared" si="24"/>
        <v>47.700000000000017</v>
      </c>
      <c r="AF16" s="121">
        <f t="shared" ref="AF16:AG16" si="25">+AF14+AF3</f>
        <v>70.699999999999989</v>
      </c>
      <c r="AG16" s="121">
        <f t="shared" si="25"/>
        <v>20.70000000000001</v>
      </c>
      <c r="AH16" s="121">
        <f t="shared" ref="AH16:AI16" si="26">+AH14+AH3</f>
        <v>32.300000000000011</v>
      </c>
      <c r="AI16" s="121">
        <f t="shared" si="26"/>
        <v>72.399999999999991</v>
      </c>
      <c r="AJ16" s="121">
        <f t="shared" ref="AJ16:AK16" si="27">+AJ14+AJ3</f>
        <v>196.09999999999985</v>
      </c>
      <c r="AK16" s="121">
        <f t="shared" si="27"/>
        <v>10.800000000000015</v>
      </c>
      <c r="AL16" s="121">
        <f t="shared" ref="AL16:AQ16" si="28">+AL14+AL3</f>
        <v>24.499999999999986</v>
      </c>
      <c r="AM16" s="121">
        <f t="shared" si="28"/>
        <v>47.3</v>
      </c>
      <c r="AN16" s="121">
        <f t="shared" si="28"/>
        <v>19.200000000000014</v>
      </c>
      <c r="AO16" s="121">
        <f t="shared" si="28"/>
        <v>101.79999999999993</v>
      </c>
      <c r="AP16" s="121">
        <f t="shared" si="28"/>
        <v>46.7</v>
      </c>
      <c r="AQ16" s="121">
        <f t="shared" si="28"/>
        <v>30.099999999999998</v>
      </c>
      <c r="AR16" s="121">
        <f t="shared" ref="AR16:AS16" si="29">+AR14+AR3</f>
        <v>-3.8999999999999986</v>
      </c>
      <c r="AS16" s="167">
        <f>+AS14+AS3</f>
        <v>56.099999999999994</v>
      </c>
      <c r="AT16" s="167">
        <f>+AT14+AT3</f>
        <v>129</v>
      </c>
    </row>
    <row r="17" spans="1:46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66"/>
      <c r="AT17" s="166"/>
    </row>
    <row r="18" spans="1:46" x14ac:dyDescent="0.25">
      <c r="A18" s="123" t="s">
        <v>57</v>
      </c>
      <c r="B18" s="126">
        <f t="shared" ref="B18" si="30">+B16-B19</f>
        <v>4.4000000000000101</v>
      </c>
      <c r="C18" s="126">
        <f t="shared" ref="C18:AD18" si="31">+C16-C19</f>
        <v>1.4999999999999947</v>
      </c>
      <c r="D18" s="126">
        <f t="shared" si="31"/>
        <v>-8.1000000000000032</v>
      </c>
      <c r="E18" s="126">
        <f t="shared" si="31"/>
        <v>-118.60000000000002</v>
      </c>
      <c r="F18" s="126">
        <f t="shared" si="31"/>
        <v>-120.79999999999995</v>
      </c>
      <c r="G18" s="126">
        <f t="shared" si="31"/>
        <v>-9.9000000000000163</v>
      </c>
      <c r="H18" s="126">
        <f t="shared" si="31"/>
        <v>9.0000000000000213</v>
      </c>
      <c r="I18" s="126">
        <f t="shared" si="31"/>
        <v>6.8999999999999826</v>
      </c>
      <c r="J18" s="126">
        <f t="shared" si="31"/>
        <v>45.800000000000004</v>
      </c>
      <c r="K18" s="126">
        <f t="shared" si="31"/>
        <v>51.800000000000026</v>
      </c>
      <c r="L18" s="126">
        <f t="shared" si="31"/>
        <v>16.099999999999984</v>
      </c>
      <c r="M18" s="126">
        <f t="shared" si="31"/>
        <v>-11.700000000000006</v>
      </c>
      <c r="N18" s="126">
        <f t="shared" si="31"/>
        <v>11.400000000000011</v>
      </c>
      <c r="O18" s="126">
        <f t="shared" si="31"/>
        <v>8.1000000000000139</v>
      </c>
      <c r="P18" s="126">
        <f t="shared" si="31"/>
        <v>23.90000000000007</v>
      </c>
      <c r="Q18" s="126">
        <f t="shared" si="31"/>
        <v>24.3</v>
      </c>
      <c r="R18" s="126">
        <f t="shared" si="31"/>
        <v>25.400000000000041</v>
      </c>
      <c r="S18" s="126">
        <f t="shared" si="31"/>
        <v>3.3999999999999808</v>
      </c>
      <c r="T18" s="126">
        <f t="shared" si="31"/>
        <v>21.400000000000027</v>
      </c>
      <c r="U18" s="126">
        <f t="shared" si="31"/>
        <v>74.500000000000099</v>
      </c>
      <c r="V18" s="126">
        <f t="shared" si="31"/>
        <v>-278.30000000000007</v>
      </c>
      <c r="W18" s="126">
        <f t="shared" si="31"/>
        <v>26.600000000000005</v>
      </c>
      <c r="X18" s="126">
        <f t="shared" si="31"/>
        <v>11.899999999999997</v>
      </c>
      <c r="Y18" s="126">
        <f t="shared" si="31"/>
        <v>-44.899999999999984</v>
      </c>
      <c r="Z18" s="126">
        <f t="shared" si="31"/>
        <v>-284.7000000000001</v>
      </c>
      <c r="AA18" s="126">
        <f t="shared" si="31"/>
        <v>94.700000000000017</v>
      </c>
      <c r="AB18" s="126">
        <f t="shared" si="31"/>
        <v>8.0000000000000053</v>
      </c>
      <c r="AC18" s="126">
        <f t="shared" si="31"/>
        <v>0.49999999999998979</v>
      </c>
      <c r="AD18" s="126">
        <f t="shared" si="31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32">+AI16-AI19</f>
        <v>64.3</v>
      </c>
      <c r="AJ18" s="126">
        <f t="shared" si="32"/>
        <v>200.49999999999986</v>
      </c>
      <c r="AK18" s="126">
        <f t="shared" si="32"/>
        <v>10.700000000000015</v>
      </c>
      <c r="AL18" s="126">
        <f t="shared" si="32"/>
        <v>25.099999999999987</v>
      </c>
      <c r="AM18" s="126">
        <v>49.9</v>
      </c>
      <c r="AN18" s="126">
        <v>18.5</v>
      </c>
      <c r="AO18" s="126">
        <f>SUM(AK18:AN18)</f>
        <v>104.2</v>
      </c>
      <c r="AP18" s="126">
        <v>48.2</v>
      </c>
      <c r="AQ18" s="126">
        <v>30.5</v>
      </c>
      <c r="AR18" s="126">
        <v>-5.3</v>
      </c>
      <c r="AS18" s="166">
        <v>59.8</v>
      </c>
      <c r="AT18" s="164">
        <f>SUM(AP18:AS18)</f>
        <v>133.19999999999999</v>
      </c>
    </row>
    <row r="19" spans="1:46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26">
        <v>0.7</v>
      </c>
      <c r="AO19" s="126">
        <v>-2.4</v>
      </c>
      <c r="AP19" s="126">
        <v>-1.5</v>
      </c>
      <c r="AQ19" s="126">
        <v>-0.4</v>
      </c>
      <c r="AR19" s="126">
        <v>1.4</v>
      </c>
      <c r="AS19" s="166">
        <v>-3.7</v>
      </c>
      <c r="AT19" s="164">
        <f>SUM(AP19:AS19)</f>
        <v>-4.2</v>
      </c>
    </row>
    <row r="20" spans="1:46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</row>
  </sheetData>
  <pageMargins left="0.7" right="0.7" top="0.75" bottom="0.75" header="0.3" footer="0.3"/>
  <pageSetup paperSize="9" orientation="landscape" r:id="rId1"/>
  <ignoredErrors>
    <ignoredError sqref="AJ5:AJ10 AT10 AT19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topLeftCell="A15" zoomScaleNormal="100" workbookViewId="0">
      <selection activeCell="AK53" sqref="AK53"/>
    </sheetView>
  </sheetViews>
  <sheetFormatPr defaultColWidth="8.85546875" defaultRowHeight="13.5" customHeight="1" x14ac:dyDescent="0.2"/>
  <cols>
    <col min="1" max="1" width="41.28515625" style="41" customWidth="1"/>
    <col min="2" max="25" width="10.85546875" style="41" hidden="1" customWidth="1"/>
    <col min="26" max="37" width="10.85546875" style="41" customWidth="1"/>
    <col min="38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  <c r="AG2" s="134">
        <v>45291</v>
      </c>
      <c r="AH2" s="134">
        <v>45382</v>
      </c>
      <c r="AI2" s="134">
        <v>45473</v>
      </c>
      <c r="AJ2" s="134">
        <v>45565</v>
      </c>
      <c r="AK2" s="134">
        <v>45657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43">
        <v>2662.7</v>
      </c>
      <c r="AG3" s="43">
        <v>2833.5</v>
      </c>
      <c r="AH3" s="43">
        <v>2889.2</v>
      </c>
      <c r="AI3" s="43">
        <v>2969.3</v>
      </c>
      <c r="AJ3" s="43">
        <v>3037.1</v>
      </c>
      <c r="AK3" s="77">
        <v>3138.6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43">
        <v>2.9</v>
      </c>
      <c r="AG4" s="43">
        <v>2.8</v>
      </c>
      <c r="AH4" s="43">
        <v>2.6</v>
      </c>
      <c r="AI4" s="43">
        <v>2.4</v>
      </c>
      <c r="AJ4" s="43">
        <v>2.2999999999999998</v>
      </c>
      <c r="AK4" s="77">
        <v>2.1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43">
        <v>15.3</v>
      </c>
      <c r="AG5" s="43">
        <v>13.8</v>
      </c>
      <c r="AH5" s="43">
        <v>25.9</v>
      </c>
      <c r="AI5" s="43">
        <v>24</v>
      </c>
      <c r="AJ5" s="43">
        <v>22.2</v>
      </c>
      <c r="AK5" s="77">
        <v>21.4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/>
      <c r="AI6" s="113"/>
      <c r="AJ6" s="113"/>
      <c r="AK6" s="112"/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43">
        <v>83.8</v>
      </c>
      <c r="AG7" s="43">
        <v>87.8</v>
      </c>
      <c r="AH7" s="43">
        <v>85.2</v>
      </c>
      <c r="AI7" s="43">
        <v>84</v>
      </c>
      <c r="AJ7" s="43">
        <v>86.5</v>
      </c>
      <c r="AK7" s="77">
        <v>80.400000000000006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43">
        <v>384.9</v>
      </c>
      <c r="AG8" s="43">
        <v>384.8</v>
      </c>
      <c r="AH8" s="43">
        <v>224.8</v>
      </c>
      <c r="AI8" s="43">
        <v>235.4</v>
      </c>
      <c r="AJ8" s="43">
        <v>212.2</v>
      </c>
      <c r="AK8" s="77">
        <v>226.4</v>
      </c>
    </row>
    <row r="9" spans="1:39" ht="13.5" hidden="1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113">
        <v>0</v>
      </c>
      <c r="AK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43">
        <v>61.6</v>
      </c>
      <c r="AG10" s="43">
        <v>61.6</v>
      </c>
      <c r="AH10" s="43">
        <v>61.6</v>
      </c>
      <c r="AI10" s="43">
        <v>61.6</v>
      </c>
      <c r="AJ10" s="43">
        <v>62.1</v>
      </c>
      <c r="AK10" s="77">
        <v>64.099999999999994</v>
      </c>
      <c r="AL10" s="43"/>
    </row>
    <row r="11" spans="1:39" ht="13.5" hidden="1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78">
        <v>0</v>
      </c>
      <c r="AL11" s="148"/>
      <c r="AM11" s="149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43">
        <v>44.4</v>
      </c>
      <c r="AG12" s="43">
        <v>37.700000000000003</v>
      </c>
      <c r="AH12" s="43">
        <v>31.4</v>
      </c>
      <c r="AI12" s="43">
        <v>28.9</v>
      </c>
      <c r="AJ12" s="43">
        <v>19.899999999999999</v>
      </c>
      <c r="AK12" s="77">
        <v>25.2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43">
        <v>11</v>
      </c>
      <c r="AG13" s="43">
        <v>12.3</v>
      </c>
      <c r="AH13" s="43">
        <v>11.9</v>
      </c>
      <c r="AI13" s="43">
        <v>11.6</v>
      </c>
      <c r="AJ13" s="43">
        <v>8.4</v>
      </c>
      <c r="AK13" s="77">
        <v>8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 t="shared" ref="AB14:AG14" si="5">SUM(AB3:AB13)</f>
        <v>2754.4</v>
      </c>
      <c r="AC14" s="47">
        <f t="shared" si="5"/>
        <v>2964.5</v>
      </c>
      <c r="AD14" s="47">
        <f t="shared" si="5"/>
        <v>2938.9000000000005</v>
      </c>
      <c r="AE14" s="47">
        <f t="shared" si="5"/>
        <v>3099.6000000000004</v>
      </c>
      <c r="AF14" s="47">
        <f t="shared" si="5"/>
        <v>3266.6000000000004</v>
      </c>
      <c r="AG14" s="47">
        <f t="shared" si="5"/>
        <v>3434.3000000000006</v>
      </c>
      <c r="AH14" s="47">
        <f t="shared" ref="AH14:AI14" si="6">SUM(AH3:AH13)</f>
        <v>3332.6</v>
      </c>
      <c r="AI14" s="47">
        <f t="shared" si="6"/>
        <v>3417.2000000000003</v>
      </c>
      <c r="AJ14" s="47">
        <f t="shared" ref="AJ14:AK14" si="7">SUM(AJ3:AJ13)</f>
        <v>3450.7</v>
      </c>
      <c r="AK14" s="79">
        <f t="shared" si="7"/>
        <v>3566.2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43">
        <v>3.7</v>
      </c>
      <c r="AG16" s="43">
        <v>3.7</v>
      </c>
      <c r="AH16" s="43">
        <v>3.7</v>
      </c>
      <c r="AI16" s="43">
        <v>3.7</v>
      </c>
      <c r="AJ16" s="43">
        <v>3.6</v>
      </c>
      <c r="AK16" s="77">
        <v>3.7</v>
      </c>
    </row>
    <row r="17" spans="1:37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8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43">
        <v>282.60000000000002</v>
      </c>
      <c r="AG17" s="43">
        <v>152.4</v>
      </c>
      <c r="AH17" s="43">
        <v>174</v>
      </c>
      <c r="AI17" s="43">
        <v>181.2</v>
      </c>
      <c r="AJ17" s="43">
        <v>183.4</v>
      </c>
      <c r="AK17" s="77">
        <v>169.7</v>
      </c>
    </row>
    <row r="18" spans="1:37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43">
        <v>0.6</v>
      </c>
      <c r="AG18" s="43">
        <v>1.7</v>
      </c>
      <c r="AH18" s="43">
        <v>0.2</v>
      </c>
      <c r="AI18" s="43">
        <v>0</v>
      </c>
      <c r="AJ18" s="43">
        <v>0.5</v>
      </c>
      <c r="AK18" s="78">
        <v>0</v>
      </c>
    </row>
    <row r="19" spans="1:37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43">
        <v>246.4</v>
      </c>
      <c r="AG19" s="43">
        <v>361</v>
      </c>
      <c r="AH19" s="43">
        <v>401.4</v>
      </c>
      <c r="AI19" s="43">
        <v>448</v>
      </c>
      <c r="AJ19" s="43">
        <v>446.3</v>
      </c>
      <c r="AK19" s="77">
        <v>305.8</v>
      </c>
    </row>
    <row r="20" spans="1:37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6">
        <v>0</v>
      </c>
      <c r="AG20" s="26">
        <v>0</v>
      </c>
      <c r="AH20" s="26">
        <v>7</v>
      </c>
      <c r="AI20" s="26">
        <v>0</v>
      </c>
      <c r="AJ20" s="26">
        <v>0</v>
      </c>
      <c r="AK20" s="28">
        <v>0</v>
      </c>
    </row>
    <row r="21" spans="1:37" ht="13.5" customHeight="1" x14ac:dyDescent="0.2">
      <c r="A21" s="46" t="s">
        <v>89</v>
      </c>
      <c r="B21" s="47">
        <f t="shared" ref="B21:D21" si="9">SUM(B16:B20)</f>
        <v>523.80000000000007</v>
      </c>
      <c r="C21" s="47">
        <f t="shared" si="9"/>
        <v>519.9</v>
      </c>
      <c r="D21" s="47">
        <f t="shared" si="9"/>
        <v>472.1</v>
      </c>
      <c r="E21" s="47">
        <f t="shared" ref="E21:L21" si="10">SUM(E16:E20)</f>
        <v>596.6</v>
      </c>
      <c r="F21" s="47">
        <f t="shared" si="10"/>
        <v>572.1</v>
      </c>
      <c r="G21" s="47">
        <f t="shared" si="10"/>
        <v>351.3</v>
      </c>
      <c r="H21" s="47">
        <f t="shared" si="10"/>
        <v>350.29999999999995</v>
      </c>
      <c r="I21" s="47">
        <f t="shared" si="10"/>
        <v>423.8</v>
      </c>
      <c r="J21" s="47">
        <f t="shared" si="10"/>
        <v>373.6</v>
      </c>
      <c r="K21" s="47">
        <f t="shared" si="10"/>
        <v>365.1</v>
      </c>
      <c r="L21" s="47">
        <f t="shared" si="10"/>
        <v>352.4</v>
      </c>
      <c r="M21" s="47">
        <f t="shared" ref="M21:P21" si="11">SUM(M16:M20)</f>
        <v>464.79999999999995</v>
      </c>
      <c r="N21" s="47">
        <f t="shared" si="11"/>
        <v>505.3</v>
      </c>
      <c r="O21" s="47">
        <f t="shared" si="11"/>
        <v>552.80000000000007</v>
      </c>
      <c r="P21" s="47">
        <f t="shared" si="11"/>
        <v>546.70000000000005</v>
      </c>
      <c r="Q21" s="47">
        <f t="shared" ref="Q21:R21" si="12">SUM(Q16:Q20)</f>
        <v>571.6</v>
      </c>
      <c r="R21" s="47">
        <f t="shared" si="12"/>
        <v>433</v>
      </c>
      <c r="S21" s="47">
        <f t="shared" ref="S21:T21" si="13">SUM(S16:S20)</f>
        <v>445.3</v>
      </c>
      <c r="T21" s="47">
        <f t="shared" si="13"/>
        <v>383.3</v>
      </c>
      <c r="U21" s="47">
        <f t="shared" ref="U21:V21" si="14">SUM(U16:U20)</f>
        <v>401.20000000000005</v>
      </c>
      <c r="V21" s="47">
        <f t="shared" si="14"/>
        <v>512.1</v>
      </c>
      <c r="W21" s="47">
        <f t="shared" ref="W21:X21" si="15">SUM(W16:W20)</f>
        <v>492.69999999999993</v>
      </c>
      <c r="X21" s="47">
        <f t="shared" si="15"/>
        <v>523.30000000000007</v>
      </c>
      <c r="Y21" s="47">
        <f t="shared" ref="Y21:Z21" si="16">SUM(Y16:Y20)</f>
        <v>756.1</v>
      </c>
      <c r="Z21" s="47">
        <f t="shared" si="16"/>
        <v>623.9</v>
      </c>
      <c r="AA21" s="47">
        <f t="shared" ref="AA21:AB21" si="17">SUM(AA16:AA20)</f>
        <v>463.8</v>
      </c>
      <c r="AB21" s="47">
        <f t="shared" si="17"/>
        <v>486.9</v>
      </c>
      <c r="AC21" s="47">
        <f t="shared" ref="AC21:AD21" si="18">SUM(AC16:AC20)</f>
        <v>534.1</v>
      </c>
      <c r="AD21" s="47">
        <f t="shared" si="18"/>
        <v>597.59999999999991</v>
      </c>
      <c r="AE21" s="47">
        <f t="shared" ref="AE21:AF21" si="19">SUM(AE16:AE20)</f>
        <v>502</v>
      </c>
      <c r="AF21" s="47">
        <f t="shared" si="19"/>
        <v>533.30000000000007</v>
      </c>
      <c r="AG21" s="47">
        <f t="shared" ref="AG21:AH21" si="20">SUM(AG16:AG20)</f>
        <v>518.79999999999995</v>
      </c>
      <c r="AH21" s="47">
        <f t="shared" si="20"/>
        <v>586.29999999999995</v>
      </c>
      <c r="AI21" s="47">
        <f t="shared" ref="AI21:AJ21" si="21">SUM(AI16:AI20)</f>
        <v>632.9</v>
      </c>
      <c r="AJ21" s="47">
        <f t="shared" si="21"/>
        <v>633.79999999999995</v>
      </c>
      <c r="AK21" s="79">
        <f t="shared" ref="AK21" si="22">SUM(AK16:AK20)</f>
        <v>479.2</v>
      </c>
    </row>
    <row r="22" spans="1:37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81"/>
    </row>
    <row r="23" spans="1:37" ht="13.5" customHeight="1" x14ac:dyDescent="0.2">
      <c r="A23" s="46" t="s">
        <v>90</v>
      </c>
      <c r="B23" s="47">
        <f t="shared" ref="B23:D23" si="23">B21+B14</f>
        <v>3387.7000000000007</v>
      </c>
      <c r="C23" s="47">
        <f t="shared" si="23"/>
        <v>3437.1000000000004</v>
      </c>
      <c r="D23" s="47">
        <f t="shared" si="23"/>
        <v>3448.7999999999997</v>
      </c>
      <c r="E23" s="47">
        <f t="shared" ref="E23:L23" si="24">E21+E14</f>
        <v>3367.8999999999996</v>
      </c>
      <c r="F23" s="47">
        <f t="shared" si="24"/>
        <v>3338.1</v>
      </c>
      <c r="G23" s="47">
        <f t="shared" si="24"/>
        <v>3144.8</v>
      </c>
      <c r="H23" s="47">
        <f t="shared" si="24"/>
        <v>3261.5</v>
      </c>
      <c r="I23" s="47">
        <f t="shared" si="24"/>
        <v>3422.8</v>
      </c>
      <c r="J23" s="47">
        <f t="shared" si="24"/>
        <v>3392.5</v>
      </c>
      <c r="K23" s="47">
        <f t="shared" si="24"/>
        <v>3393.0999999999995</v>
      </c>
      <c r="L23" s="47">
        <f t="shared" si="24"/>
        <v>3407.2000000000003</v>
      </c>
      <c r="M23" s="47">
        <f t="shared" ref="M23:P23" si="25">M21+M14</f>
        <v>3416.5</v>
      </c>
      <c r="N23" s="47">
        <f t="shared" si="25"/>
        <v>3411.1</v>
      </c>
      <c r="O23" s="47">
        <f t="shared" si="25"/>
        <v>3390.0000000000005</v>
      </c>
      <c r="P23" s="47">
        <f t="shared" si="25"/>
        <v>3371.6000000000004</v>
      </c>
      <c r="Q23" s="47">
        <f t="shared" ref="Q23:R23" si="26">Q21+Q14</f>
        <v>3369.0999999999995</v>
      </c>
      <c r="R23" s="47">
        <f t="shared" si="26"/>
        <v>2852.6</v>
      </c>
      <c r="S23" s="47">
        <f t="shared" ref="S23:T23" si="27">S21+S14</f>
        <v>2803.3999999999996</v>
      </c>
      <c r="T23" s="47">
        <f t="shared" si="27"/>
        <v>2680.1000000000004</v>
      </c>
      <c r="U23" s="47">
        <f t="shared" ref="U23:V23" si="28">U21+U14</f>
        <v>2586.8000000000002</v>
      </c>
      <c r="V23" s="47">
        <f t="shared" si="28"/>
        <v>2783.7999999999993</v>
      </c>
      <c r="W23" s="47">
        <f t="shared" ref="W23:X23" si="29">W21+W14</f>
        <v>2764.4</v>
      </c>
      <c r="X23" s="47">
        <f t="shared" si="29"/>
        <v>2790.4</v>
      </c>
      <c r="Y23" s="47">
        <f t="shared" ref="Y23:Z23" si="30">Y21+Y14</f>
        <v>3009.7</v>
      </c>
      <c r="Z23" s="47">
        <f t="shared" si="30"/>
        <v>3006.3</v>
      </c>
      <c r="AA23" s="47">
        <f t="shared" ref="AA23:AB23" si="31">AA21+AA14</f>
        <v>3061.2000000000003</v>
      </c>
      <c r="AB23" s="47">
        <f t="shared" si="31"/>
        <v>3241.3</v>
      </c>
      <c r="AC23" s="47">
        <f t="shared" ref="AC23:AD23" si="32">AC21+AC14</f>
        <v>3498.6</v>
      </c>
      <c r="AD23" s="47">
        <f t="shared" si="32"/>
        <v>3536.5000000000005</v>
      </c>
      <c r="AE23" s="47">
        <f t="shared" ref="AE23:AF23" si="33">AE21+AE14</f>
        <v>3601.6000000000004</v>
      </c>
      <c r="AF23" s="47">
        <f t="shared" si="33"/>
        <v>3799.9000000000005</v>
      </c>
      <c r="AG23" s="47">
        <f t="shared" ref="AG23:AH23" si="34">AG21+AG14</f>
        <v>3953.1000000000004</v>
      </c>
      <c r="AH23" s="47">
        <f t="shared" si="34"/>
        <v>3918.8999999999996</v>
      </c>
      <c r="AI23" s="47">
        <f t="shared" ref="AI23:AJ23" si="35">AI21+AI14</f>
        <v>4050.1000000000004</v>
      </c>
      <c r="AJ23" s="47">
        <f t="shared" si="35"/>
        <v>4084.5</v>
      </c>
      <c r="AK23" s="79">
        <f t="shared" ref="AK23" si="36">AK21+AK14</f>
        <v>4045.3999999999996</v>
      </c>
    </row>
    <row r="24" spans="1:37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13.5" customHeight="1" x14ac:dyDescent="0.2">
      <c r="A25" s="95" t="s">
        <v>91</v>
      </c>
      <c r="B25" s="134">
        <f t="shared" ref="B25:T25" si="37">+B2</f>
        <v>42460</v>
      </c>
      <c r="C25" s="134">
        <f t="shared" si="37"/>
        <v>42551</v>
      </c>
      <c r="D25" s="134">
        <f t="shared" si="37"/>
        <v>42643</v>
      </c>
      <c r="E25" s="134">
        <f t="shared" si="37"/>
        <v>42735</v>
      </c>
      <c r="F25" s="134">
        <f t="shared" si="37"/>
        <v>42825</v>
      </c>
      <c r="G25" s="134">
        <f t="shared" si="37"/>
        <v>42916</v>
      </c>
      <c r="H25" s="134">
        <f t="shared" si="37"/>
        <v>43008</v>
      </c>
      <c r="I25" s="134">
        <f t="shared" si="37"/>
        <v>43100</v>
      </c>
      <c r="J25" s="134">
        <f t="shared" si="37"/>
        <v>43190</v>
      </c>
      <c r="K25" s="134">
        <f t="shared" si="37"/>
        <v>43281</v>
      </c>
      <c r="L25" s="134">
        <f t="shared" si="37"/>
        <v>43373</v>
      </c>
      <c r="M25" s="134">
        <f t="shared" si="37"/>
        <v>43465</v>
      </c>
      <c r="N25" s="134">
        <f t="shared" si="37"/>
        <v>43555</v>
      </c>
      <c r="O25" s="134">
        <f t="shared" si="37"/>
        <v>43646</v>
      </c>
      <c r="P25" s="134">
        <f t="shared" si="37"/>
        <v>43738</v>
      </c>
      <c r="Q25" s="134">
        <f t="shared" si="37"/>
        <v>43830</v>
      </c>
      <c r="R25" s="134">
        <f t="shared" si="37"/>
        <v>43921</v>
      </c>
      <c r="S25" s="134">
        <f t="shared" si="37"/>
        <v>44012</v>
      </c>
      <c r="T25" s="134">
        <f t="shared" si="37"/>
        <v>44104</v>
      </c>
      <c r="U25" s="134">
        <f t="shared" ref="U25:W25" si="38">+U2</f>
        <v>44196</v>
      </c>
      <c r="V25" s="134">
        <f t="shared" si="38"/>
        <v>44286</v>
      </c>
      <c r="W25" s="134">
        <f t="shared" si="38"/>
        <v>44377</v>
      </c>
      <c r="X25" s="134">
        <f t="shared" ref="X25:Y25" si="39">+X2</f>
        <v>44469</v>
      </c>
      <c r="Y25" s="134">
        <f t="shared" si="39"/>
        <v>44561</v>
      </c>
      <c r="Z25" s="134">
        <f t="shared" ref="Z25:AA25" si="40">+Z2</f>
        <v>44651</v>
      </c>
      <c r="AA25" s="134">
        <f t="shared" si="40"/>
        <v>44742</v>
      </c>
      <c r="AB25" s="134">
        <f t="shared" ref="AB25:AC25" si="41">+AB2</f>
        <v>44834</v>
      </c>
      <c r="AC25" s="134">
        <f t="shared" si="41"/>
        <v>44926</v>
      </c>
      <c r="AD25" s="134">
        <f t="shared" ref="AD25:AE25" si="42">+AD2</f>
        <v>45016</v>
      </c>
      <c r="AE25" s="134">
        <f t="shared" si="42"/>
        <v>45107</v>
      </c>
      <c r="AF25" s="134">
        <f t="shared" ref="AF25:AG25" si="43">+AF2</f>
        <v>45199</v>
      </c>
      <c r="AG25" s="134">
        <f t="shared" si="43"/>
        <v>45291</v>
      </c>
      <c r="AH25" s="134">
        <f t="shared" ref="AH25:AI25" si="44">+AH2</f>
        <v>45382</v>
      </c>
      <c r="AI25" s="134">
        <f t="shared" si="44"/>
        <v>45473</v>
      </c>
      <c r="AJ25" s="134">
        <f t="shared" ref="AJ25:AK25" si="45">+AJ2</f>
        <v>45565</v>
      </c>
      <c r="AK25" s="134">
        <f t="shared" si="45"/>
        <v>45657</v>
      </c>
    </row>
    <row r="26" spans="1:37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46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43">
        <v>992.5</v>
      </c>
      <c r="AG26" s="43">
        <v>1005.6</v>
      </c>
      <c r="AH26" s="43">
        <v>1037.5</v>
      </c>
      <c r="AI26" s="43">
        <v>1057.2</v>
      </c>
      <c r="AJ26" s="43">
        <v>1041</v>
      </c>
      <c r="AK26" s="77">
        <v>1089.8</v>
      </c>
    </row>
    <row r="27" spans="1:37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43">
        <v>187.3</v>
      </c>
      <c r="AG27" s="43">
        <v>189.7</v>
      </c>
      <c r="AH27" s="43">
        <v>180.9</v>
      </c>
      <c r="AI27" s="43">
        <v>173.3</v>
      </c>
      <c r="AJ27" s="43">
        <v>167.6</v>
      </c>
      <c r="AK27" s="77">
        <v>156.80000000000001</v>
      </c>
    </row>
    <row r="28" spans="1:37" ht="13.5" customHeight="1" x14ac:dyDescent="0.2">
      <c r="A28" s="46" t="s">
        <v>94</v>
      </c>
      <c r="B28" s="47">
        <f t="shared" ref="B28:D28" si="47">SUM(B26:B27)</f>
        <v>948.7</v>
      </c>
      <c r="C28" s="47">
        <f t="shared" si="47"/>
        <v>950.4</v>
      </c>
      <c r="D28" s="47">
        <f t="shared" si="47"/>
        <v>1038.4000000000001</v>
      </c>
      <c r="E28" s="47">
        <f t="shared" ref="E28:L28" si="48">SUM(E26:E27)</f>
        <v>919.9</v>
      </c>
      <c r="F28" s="47">
        <f t="shared" si="48"/>
        <v>910.1</v>
      </c>
      <c r="G28" s="47">
        <f t="shared" si="48"/>
        <v>934.59999999999991</v>
      </c>
      <c r="H28" s="47">
        <f t="shared" si="48"/>
        <v>941.40000000000009</v>
      </c>
      <c r="I28" s="47">
        <f t="shared" si="48"/>
        <v>1259.4000000000001</v>
      </c>
      <c r="J28" s="47">
        <f t="shared" si="48"/>
        <v>1269.4000000000001</v>
      </c>
      <c r="K28" s="47">
        <f t="shared" si="48"/>
        <v>1261.9000000000001</v>
      </c>
      <c r="L28" s="47">
        <f t="shared" si="48"/>
        <v>1268.7</v>
      </c>
      <c r="M28" s="47">
        <f t="shared" ref="M28:P28" si="49">SUM(M26:M27)</f>
        <v>1320.9</v>
      </c>
      <c r="N28" s="47">
        <f t="shared" si="49"/>
        <v>1350.1</v>
      </c>
      <c r="O28" s="47">
        <f t="shared" si="49"/>
        <v>1373.3999999999999</v>
      </c>
      <c r="P28" s="47">
        <f t="shared" si="49"/>
        <v>1374.1</v>
      </c>
      <c r="Q28" s="47">
        <f t="shared" ref="Q28:R28" si="50">SUM(Q26:Q27)</f>
        <v>1458.5</v>
      </c>
      <c r="R28" s="47">
        <f t="shared" si="50"/>
        <v>999.20000000000016</v>
      </c>
      <c r="S28" s="47">
        <f t="shared" ref="S28:T28" si="51">SUM(S26:S27)</f>
        <v>1004.5</v>
      </c>
      <c r="T28" s="47">
        <f t="shared" si="51"/>
        <v>1004.8000000000001</v>
      </c>
      <c r="U28" s="47">
        <f t="shared" ref="U28:V28" si="52">SUM(U26:U27)</f>
        <v>945</v>
      </c>
      <c r="V28" s="47">
        <f t="shared" si="52"/>
        <v>1105.5</v>
      </c>
      <c r="W28" s="47">
        <f t="shared" ref="W28:X28" si="53">SUM(W26:W27)</f>
        <v>1103.7</v>
      </c>
      <c r="X28" s="47">
        <f t="shared" si="53"/>
        <v>1089.5</v>
      </c>
      <c r="Y28" s="47">
        <f t="shared" ref="Y28:Z28" si="54">SUM(Y26:Y27)</f>
        <v>1021.4</v>
      </c>
      <c r="Z28" s="47">
        <f t="shared" si="54"/>
        <v>1079.3</v>
      </c>
      <c r="AA28" s="47">
        <f t="shared" ref="AA28:AB28" si="55">SUM(AA26:AA27)</f>
        <v>1077.8</v>
      </c>
      <c r="AB28" s="47">
        <f t="shared" si="55"/>
        <v>1095.5999999999999</v>
      </c>
      <c r="AC28" s="47">
        <f t="shared" ref="AC28:AD28" si="56">SUM(AC26:AC27)</f>
        <v>1151.0999999999999</v>
      </c>
      <c r="AD28" s="47">
        <f t="shared" si="56"/>
        <v>1144.4000000000001</v>
      </c>
      <c r="AE28" s="47">
        <f t="shared" ref="AE28:AF28" si="57">SUM(AE26:AE27)</f>
        <v>1150.3</v>
      </c>
      <c r="AF28" s="47">
        <f t="shared" si="57"/>
        <v>1179.8</v>
      </c>
      <c r="AG28" s="47">
        <f t="shared" ref="AG28:AH28" si="58">SUM(AG26:AG27)</f>
        <v>1195.3</v>
      </c>
      <c r="AH28" s="47">
        <f t="shared" si="58"/>
        <v>1218.4000000000001</v>
      </c>
      <c r="AI28" s="47">
        <f t="shared" ref="AI28:AJ28" si="59">SUM(AI26:AI27)</f>
        <v>1230.5</v>
      </c>
      <c r="AJ28" s="47">
        <f t="shared" si="59"/>
        <v>1208.5999999999999</v>
      </c>
      <c r="AK28" s="79">
        <f t="shared" ref="AK28" si="60">SUM(AK26:AK27)</f>
        <v>1246.5999999999999</v>
      </c>
    </row>
    <row r="29" spans="1:37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80"/>
    </row>
    <row r="30" spans="1:37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43">
        <v>342.4</v>
      </c>
      <c r="AG30" s="43">
        <v>290.7</v>
      </c>
      <c r="AH30" s="43">
        <v>220.3</v>
      </c>
      <c r="AI30" s="43">
        <v>207.7</v>
      </c>
      <c r="AJ30" s="43">
        <v>194.5</v>
      </c>
      <c r="AK30" s="77">
        <v>173.9</v>
      </c>
    </row>
    <row r="31" spans="1:37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43">
        <v>955.3</v>
      </c>
      <c r="AG31" s="43">
        <v>1022.1</v>
      </c>
      <c r="AH31" s="43">
        <v>1093.2</v>
      </c>
      <c r="AI31" s="43">
        <v>1196.2</v>
      </c>
      <c r="AJ31" s="43">
        <v>1266.5999999999999</v>
      </c>
      <c r="AK31" s="77">
        <v>1347.4</v>
      </c>
    </row>
    <row r="32" spans="1:37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43">
        <v>4.0999999999999996</v>
      </c>
      <c r="AG32" s="43">
        <v>4.5</v>
      </c>
      <c r="AH32" s="43">
        <v>4.2</v>
      </c>
      <c r="AI32" s="43">
        <v>1.8</v>
      </c>
      <c r="AJ32" s="43">
        <v>1.8</v>
      </c>
      <c r="AK32" s="77">
        <v>1.8</v>
      </c>
    </row>
    <row r="33" spans="1:37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/>
      <c r="AI33" s="43"/>
      <c r="AJ33" s="43"/>
      <c r="AK33" s="77"/>
    </row>
    <row r="34" spans="1:37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61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43">
        <v>841.4</v>
      </c>
      <c r="AG34" s="43">
        <v>934.5</v>
      </c>
      <c r="AH34" s="43">
        <v>950.4</v>
      </c>
      <c r="AI34" s="43">
        <v>988.7</v>
      </c>
      <c r="AJ34" s="43">
        <v>1014.2</v>
      </c>
      <c r="AK34" s="77">
        <v>1040.2</v>
      </c>
    </row>
    <row r="35" spans="1:37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43">
        <v>9.5</v>
      </c>
      <c r="AG35" s="43">
        <v>9.4</v>
      </c>
      <c r="AH35" s="43">
        <v>18.100000000000001</v>
      </c>
      <c r="AI35" s="43">
        <v>17.100000000000001</v>
      </c>
      <c r="AJ35" s="43">
        <v>16.7</v>
      </c>
      <c r="AK35" s="77">
        <v>15.1</v>
      </c>
    </row>
    <row r="36" spans="1:37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43">
        <v>0</v>
      </c>
      <c r="AG36" s="43">
        <v>1.5</v>
      </c>
      <c r="AH36" s="43">
        <v>1</v>
      </c>
      <c r="AI36" s="43">
        <v>0</v>
      </c>
      <c r="AJ36" s="43">
        <v>1.9</v>
      </c>
      <c r="AK36" s="28">
        <v>7.3</v>
      </c>
    </row>
    <row r="37" spans="1:37" ht="13.5" customHeight="1" x14ac:dyDescent="0.2">
      <c r="A37" s="46" t="s">
        <v>101</v>
      </c>
      <c r="B37" s="47">
        <f t="shared" ref="B37:D37" si="62">SUM(B30:B36)</f>
        <v>1790.8999999999999</v>
      </c>
      <c r="C37" s="47">
        <f t="shared" si="62"/>
        <v>1884.1000000000001</v>
      </c>
      <c r="D37" s="47">
        <f t="shared" si="62"/>
        <v>2020.3000000000002</v>
      </c>
      <c r="E37" s="47">
        <f t="shared" ref="E37:L37" si="63">SUM(E30:E36)</f>
        <v>2009.6000000000001</v>
      </c>
      <c r="F37" s="47">
        <f t="shared" si="63"/>
        <v>2005.1000000000001</v>
      </c>
      <c r="G37" s="47">
        <f t="shared" si="63"/>
        <v>1811.1999999999998</v>
      </c>
      <c r="H37" s="47">
        <f t="shared" si="63"/>
        <v>1822</v>
      </c>
      <c r="I37" s="47">
        <f t="shared" si="63"/>
        <v>1642</v>
      </c>
      <c r="J37" s="47">
        <f t="shared" si="63"/>
        <v>1539.1999999999998</v>
      </c>
      <c r="K37" s="47">
        <f t="shared" si="63"/>
        <v>1490.9999999999998</v>
      </c>
      <c r="L37" s="47">
        <f t="shared" si="63"/>
        <v>1500.6</v>
      </c>
      <c r="M37" s="47">
        <f t="shared" ref="M37:P37" si="64">SUM(M30:M36)</f>
        <v>1499</v>
      </c>
      <c r="N37" s="47">
        <f t="shared" si="64"/>
        <v>1192.7</v>
      </c>
      <c r="O37" s="47">
        <f t="shared" si="64"/>
        <v>1499</v>
      </c>
      <c r="P37" s="47">
        <f t="shared" si="64"/>
        <v>1375.1999999999998</v>
      </c>
      <c r="Q37" s="47">
        <f t="shared" ref="Q37:R37" si="65">SUM(Q30:Q36)</f>
        <v>1318.9</v>
      </c>
      <c r="R37" s="47">
        <f t="shared" si="65"/>
        <v>1478.2000000000003</v>
      </c>
      <c r="S37" s="47">
        <f t="shared" ref="S37:T37" si="66">SUM(S30:S36)</f>
        <v>1439.8000000000002</v>
      </c>
      <c r="T37" s="47">
        <f t="shared" si="66"/>
        <v>1320.6</v>
      </c>
      <c r="U37" s="47">
        <f t="shared" ref="U37:V37" si="67">SUM(U30:U36)</f>
        <v>1254</v>
      </c>
      <c r="V37" s="47">
        <f t="shared" si="67"/>
        <v>1302.5999999999999</v>
      </c>
      <c r="W37" s="47">
        <f t="shared" ref="W37:X37" si="68">SUM(W30:W36)</f>
        <v>1282.3999999999999</v>
      </c>
      <c r="X37" s="47">
        <f t="shared" si="68"/>
        <v>1335.8</v>
      </c>
      <c r="Y37" s="47">
        <f t="shared" ref="Y37:Z37" si="69">SUM(Y30:Y36)</f>
        <v>1441.1999999999998</v>
      </c>
      <c r="Z37" s="47">
        <f t="shared" si="69"/>
        <v>1493.7</v>
      </c>
      <c r="AA37" s="47">
        <f t="shared" ref="AA37:AB37" si="70">SUM(AA30:AA36)</f>
        <v>1582.9</v>
      </c>
      <c r="AB37" s="47">
        <f t="shared" si="70"/>
        <v>1727.6</v>
      </c>
      <c r="AC37" s="47">
        <f t="shared" ref="AC37:AD37" si="71">SUM(AC30:AC36)</f>
        <v>1747</v>
      </c>
      <c r="AD37" s="47">
        <f t="shared" si="71"/>
        <v>1858.4</v>
      </c>
      <c r="AE37" s="47">
        <f t="shared" ref="AE37:AF37" si="72">SUM(AE30:AE36)</f>
        <v>1868.8</v>
      </c>
      <c r="AF37" s="47">
        <f t="shared" si="72"/>
        <v>2152.6999999999998</v>
      </c>
      <c r="AG37" s="47">
        <f t="shared" ref="AG37:AH37" si="73">SUM(AG30:AG36)</f>
        <v>2262.7000000000003</v>
      </c>
      <c r="AH37" s="47">
        <f t="shared" si="73"/>
        <v>2287.1999999999998</v>
      </c>
      <c r="AI37" s="47">
        <f t="shared" ref="AI37:AJ37" si="74">SUM(AI30:AI36)</f>
        <v>2411.5</v>
      </c>
      <c r="AJ37" s="47">
        <f t="shared" si="74"/>
        <v>2495.6999999999998</v>
      </c>
      <c r="AK37" s="79">
        <f t="shared" ref="AK37" si="75">SUM(AK30:AK36)</f>
        <v>2585.7000000000003</v>
      </c>
    </row>
    <row r="38" spans="1:37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80"/>
    </row>
    <row r="39" spans="1:37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76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43">
        <v>230.3</v>
      </c>
      <c r="AG39" s="43">
        <v>229.5</v>
      </c>
      <c r="AH39" s="43">
        <v>183.3</v>
      </c>
      <c r="AI39" s="43">
        <v>178</v>
      </c>
      <c r="AJ39" s="43">
        <v>149</v>
      </c>
      <c r="AK39" s="77">
        <v>137.6</v>
      </c>
    </row>
    <row r="40" spans="1:37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43">
        <v>17.7</v>
      </c>
      <c r="AG40" s="43">
        <v>2.1</v>
      </c>
      <c r="AH40" s="43">
        <v>1.6</v>
      </c>
      <c r="AI40" s="43">
        <v>0.1</v>
      </c>
      <c r="AJ40" s="43">
        <v>0.1</v>
      </c>
      <c r="AK40" s="28">
        <v>0</v>
      </c>
    </row>
    <row r="41" spans="1:37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43">
        <v>198.7</v>
      </c>
      <c r="AG41" s="43">
        <v>242.5</v>
      </c>
      <c r="AH41" s="43">
        <v>209.3</v>
      </c>
      <c r="AI41" s="43">
        <v>211.3</v>
      </c>
      <c r="AJ41" s="43">
        <v>213.4</v>
      </c>
      <c r="AK41" s="77">
        <v>57.5</v>
      </c>
    </row>
    <row r="42" spans="1:37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43">
        <v>3.4</v>
      </c>
      <c r="AG42" s="43">
        <v>2.6</v>
      </c>
      <c r="AH42" s="43">
        <v>4.5999999999999996</v>
      </c>
      <c r="AI42" s="43">
        <v>4.4000000000000004</v>
      </c>
      <c r="AJ42" s="43">
        <v>4.5</v>
      </c>
      <c r="AK42" s="77">
        <v>4.2</v>
      </c>
    </row>
    <row r="43" spans="1:37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43">
        <v>17.3</v>
      </c>
      <c r="AG43" s="43">
        <v>18.399999999999999</v>
      </c>
      <c r="AH43" s="43">
        <v>14.5</v>
      </c>
      <c r="AI43" s="43">
        <v>14.3</v>
      </c>
      <c r="AJ43" s="43">
        <v>13.2</v>
      </c>
      <c r="AK43" s="77">
        <v>13.8</v>
      </c>
    </row>
    <row r="44" spans="1:37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8">
        <v>0</v>
      </c>
    </row>
    <row r="45" spans="1:37" ht="13.5" customHeight="1" x14ac:dyDescent="0.2">
      <c r="A45" s="46" t="s">
        <v>107</v>
      </c>
      <c r="B45" s="47">
        <f>SUM(B39:B44)</f>
        <v>648.09999999999991</v>
      </c>
      <c r="C45" s="47">
        <f t="shared" ref="C45:Y45" si="77">SUM(C39:C44)</f>
        <v>602.59999999999991</v>
      </c>
      <c r="D45" s="47">
        <f t="shared" si="77"/>
        <v>390.09999999999997</v>
      </c>
      <c r="E45" s="47">
        <f t="shared" si="77"/>
        <v>438.40000000000003</v>
      </c>
      <c r="F45" s="47">
        <f t="shared" si="77"/>
        <v>422.90000000000003</v>
      </c>
      <c r="G45" s="47">
        <f t="shared" si="77"/>
        <v>399</v>
      </c>
      <c r="H45" s="47">
        <f t="shared" si="77"/>
        <v>498.1</v>
      </c>
      <c r="I45" s="47">
        <f t="shared" si="77"/>
        <v>521.40000000000009</v>
      </c>
      <c r="J45" s="47">
        <f t="shared" si="77"/>
        <v>583.90000000000009</v>
      </c>
      <c r="K45" s="47">
        <f t="shared" si="77"/>
        <v>640.20000000000005</v>
      </c>
      <c r="L45" s="47">
        <f t="shared" si="77"/>
        <v>637.9</v>
      </c>
      <c r="M45" s="47">
        <f t="shared" si="77"/>
        <v>596.6</v>
      </c>
      <c r="N45" s="47">
        <f t="shared" si="77"/>
        <v>868.30000000000007</v>
      </c>
      <c r="O45" s="47">
        <f t="shared" si="77"/>
        <v>517.59999999999991</v>
      </c>
      <c r="P45" s="47">
        <f t="shared" si="77"/>
        <v>622.30000000000007</v>
      </c>
      <c r="Q45" s="47">
        <f t="shared" si="77"/>
        <v>591.70000000000016</v>
      </c>
      <c r="R45" s="47">
        <f t="shared" si="77"/>
        <v>375.2</v>
      </c>
      <c r="S45" s="47">
        <f t="shared" si="77"/>
        <v>359.09999999999997</v>
      </c>
      <c r="T45" s="47">
        <f t="shared" si="77"/>
        <v>354.7</v>
      </c>
      <c r="U45" s="47">
        <f t="shared" si="77"/>
        <v>387.8</v>
      </c>
      <c r="V45" s="47">
        <f t="shared" si="77"/>
        <v>375.7</v>
      </c>
      <c r="W45" s="47">
        <f t="shared" si="77"/>
        <v>378.3</v>
      </c>
      <c r="X45" s="47">
        <f t="shared" si="77"/>
        <v>365.1</v>
      </c>
      <c r="Y45" s="47">
        <f t="shared" si="77"/>
        <v>547.09999999999991</v>
      </c>
      <c r="Z45" s="47">
        <f t="shared" ref="Z45:AA45" si="78">SUM(Z39:Z44)</f>
        <v>433.3</v>
      </c>
      <c r="AA45" s="47">
        <f t="shared" si="78"/>
        <v>400.5</v>
      </c>
      <c r="AB45" s="47">
        <f t="shared" ref="AB45:AC45" si="79">SUM(AB39:AB44)</f>
        <v>418.09999999999997</v>
      </c>
      <c r="AC45" s="47">
        <f t="shared" si="79"/>
        <v>600.50000000000011</v>
      </c>
      <c r="AD45" s="47">
        <f t="shared" ref="AD45:AE45" si="80">SUM(AD39:AD44)</f>
        <v>533.69999999999993</v>
      </c>
      <c r="AE45" s="47">
        <f t="shared" si="80"/>
        <v>582.5</v>
      </c>
      <c r="AF45" s="47">
        <f t="shared" ref="AF45:AG45" si="81">SUM(AF39:AF44)</f>
        <v>467.4</v>
      </c>
      <c r="AG45" s="47">
        <f t="shared" si="81"/>
        <v>495.1</v>
      </c>
      <c r="AH45" s="47">
        <f t="shared" ref="AH45:AI45" si="82">SUM(AH39:AH44)</f>
        <v>413.30000000000007</v>
      </c>
      <c r="AI45" s="47">
        <f t="shared" si="82"/>
        <v>408.09999999999997</v>
      </c>
      <c r="AJ45" s="47">
        <f t="shared" ref="AJ45:AK45" si="83">SUM(AJ39:AJ44)</f>
        <v>380.2</v>
      </c>
      <c r="AK45" s="79">
        <f t="shared" si="83"/>
        <v>213.1</v>
      </c>
    </row>
    <row r="46" spans="1:37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81"/>
    </row>
    <row r="47" spans="1:37" ht="13.5" customHeight="1" x14ac:dyDescent="0.2">
      <c r="A47" s="46" t="s">
        <v>108</v>
      </c>
      <c r="B47" s="47">
        <f t="shared" ref="B47:D47" si="84">B45+B37</f>
        <v>2439</v>
      </c>
      <c r="C47" s="47">
        <f t="shared" si="84"/>
        <v>2486.6999999999998</v>
      </c>
      <c r="D47" s="47">
        <f t="shared" si="84"/>
        <v>2410.4</v>
      </c>
      <c r="E47" s="47">
        <f t="shared" ref="E47:L47" si="85">E45+E37</f>
        <v>2448</v>
      </c>
      <c r="F47" s="47">
        <f t="shared" si="85"/>
        <v>2428</v>
      </c>
      <c r="G47" s="47">
        <f t="shared" si="85"/>
        <v>2210.1999999999998</v>
      </c>
      <c r="H47" s="47">
        <f t="shared" si="85"/>
        <v>2320.1</v>
      </c>
      <c r="I47" s="47">
        <f t="shared" si="85"/>
        <v>2163.4</v>
      </c>
      <c r="J47" s="47">
        <f t="shared" si="85"/>
        <v>2123.1</v>
      </c>
      <c r="K47" s="47">
        <f t="shared" si="85"/>
        <v>2131.1999999999998</v>
      </c>
      <c r="L47" s="47">
        <f t="shared" si="85"/>
        <v>2138.5</v>
      </c>
      <c r="M47" s="47">
        <f t="shared" ref="M47:T47" si="86">M45+M37</f>
        <v>2095.6</v>
      </c>
      <c r="N47" s="47">
        <f t="shared" si="86"/>
        <v>2061</v>
      </c>
      <c r="O47" s="47">
        <f t="shared" si="86"/>
        <v>2016.6</v>
      </c>
      <c r="P47" s="47">
        <f t="shared" si="86"/>
        <v>1997.5</v>
      </c>
      <c r="Q47" s="47">
        <f t="shared" si="86"/>
        <v>1910.6000000000004</v>
      </c>
      <c r="R47" s="47">
        <f t="shared" si="86"/>
        <v>1853.4000000000003</v>
      </c>
      <c r="S47" s="47">
        <f t="shared" si="86"/>
        <v>1798.9</v>
      </c>
      <c r="T47" s="47">
        <f t="shared" si="86"/>
        <v>1675.3</v>
      </c>
      <c r="U47" s="47">
        <f t="shared" ref="U47:V47" si="87">U45+U37</f>
        <v>1641.8</v>
      </c>
      <c r="V47" s="47">
        <f t="shared" si="87"/>
        <v>1678.3</v>
      </c>
      <c r="W47" s="47">
        <f t="shared" ref="W47:X47" si="88">W45+W37</f>
        <v>1660.6999999999998</v>
      </c>
      <c r="X47" s="47">
        <f t="shared" si="88"/>
        <v>1700.9</v>
      </c>
      <c r="Y47" s="47">
        <f t="shared" ref="Y47:Z47" si="89">Y45+Y37</f>
        <v>1988.2999999999997</v>
      </c>
      <c r="Z47" s="47">
        <f t="shared" si="89"/>
        <v>1927</v>
      </c>
      <c r="AA47" s="47">
        <f t="shared" ref="AA47:AB47" si="90">AA45+AA37</f>
        <v>1983.4</v>
      </c>
      <c r="AB47" s="47">
        <f t="shared" si="90"/>
        <v>2145.6999999999998</v>
      </c>
      <c r="AC47" s="47">
        <f t="shared" ref="AC47:AD47" si="91">AC45+AC37</f>
        <v>2347.5</v>
      </c>
      <c r="AD47" s="47">
        <f t="shared" si="91"/>
        <v>2392.1</v>
      </c>
      <c r="AE47" s="47">
        <f t="shared" ref="AE47:AF47" si="92">AE45+AE37</f>
        <v>2451.3000000000002</v>
      </c>
      <c r="AF47" s="47">
        <f t="shared" si="92"/>
        <v>2620.1</v>
      </c>
      <c r="AG47" s="47">
        <f t="shared" ref="AG47:AH47" si="93">AG45+AG37</f>
        <v>2757.8</v>
      </c>
      <c r="AH47" s="47">
        <f t="shared" si="93"/>
        <v>2700.5</v>
      </c>
      <c r="AI47" s="47">
        <f t="shared" ref="AI47:AJ47" si="94">AI45+AI37</f>
        <v>2819.6</v>
      </c>
      <c r="AJ47" s="47">
        <f t="shared" si="94"/>
        <v>2875.8999999999996</v>
      </c>
      <c r="AK47" s="79">
        <f t="shared" ref="AK47" si="95">AK45+AK37</f>
        <v>2798.8</v>
      </c>
    </row>
    <row r="48" spans="1:37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81"/>
    </row>
    <row r="49" spans="1:37" ht="13.5" customHeight="1" x14ac:dyDescent="0.2">
      <c r="A49" s="46" t="s">
        <v>109</v>
      </c>
      <c r="B49" s="47">
        <f t="shared" ref="B49:D49" si="96">B47+B28</f>
        <v>3387.7</v>
      </c>
      <c r="C49" s="47">
        <f t="shared" si="96"/>
        <v>3437.1</v>
      </c>
      <c r="D49" s="47">
        <f t="shared" si="96"/>
        <v>3448.8</v>
      </c>
      <c r="E49" s="47">
        <f t="shared" ref="E49:L49" si="97">E47+E28</f>
        <v>3367.9</v>
      </c>
      <c r="F49" s="47">
        <f t="shared" si="97"/>
        <v>3338.1</v>
      </c>
      <c r="G49" s="47">
        <f t="shared" si="97"/>
        <v>3144.7999999999997</v>
      </c>
      <c r="H49" s="47">
        <f t="shared" si="97"/>
        <v>3261.5</v>
      </c>
      <c r="I49" s="47">
        <f t="shared" si="97"/>
        <v>3422.8</v>
      </c>
      <c r="J49" s="47">
        <f t="shared" si="97"/>
        <v>3392.5</v>
      </c>
      <c r="K49" s="47">
        <f t="shared" si="97"/>
        <v>3393.1</v>
      </c>
      <c r="L49" s="47">
        <f t="shared" si="97"/>
        <v>3407.2</v>
      </c>
      <c r="M49" s="47">
        <f t="shared" ref="M49:T49" si="98">M47+M28</f>
        <v>3416.5</v>
      </c>
      <c r="N49" s="47">
        <f t="shared" si="98"/>
        <v>3411.1</v>
      </c>
      <c r="O49" s="47">
        <f t="shared" si="98"/>
        <v>3390</v>
      </c>
      <c r="P49" s="47">
        <f t="shared" si="98"/>
        <v>3371.6</v>
      </c>
      <c r="Q49" s="47">
        <f t="shared" si="98"/>
        <v>3369.1000000000004</v>
      </c>
      <c r="R49" s="47">
        <f t="shared" si="98"/>
        <v>2852.6000000000004</v>
      </c>
      <c r="S49" s="47">
        <f t="shared" si="98"/>
        <v>2803.4</v>
      </c>
      <c r="T49" s="47">
        <f t="shared" si="98"/>
        <v>2680.1</v>
      </c>
      <c r="U49" s="47">
        <f t="shared" ref="U49:V49" si="99">U47+U28</f>
        <v>2586.8000000000002</v>
      </c>
      <c r="V49" s="47">
        <f t="shared" si="99"/>
        <v>2783.8</v>
      </c>
      <c r="W49" s="47">
        <f t="shared" ref="W49:X49" si="100">W47+W28</f>
        <v>2764.3999999999996</v>
      </c>
      <c r="X49" s="47">
        <f t="shared" si="100"/>
        <v>2790.4</v>
      </c>
      <c r="Y49" s="47">
        <f t="shared" ref="Y49:Z49" si="101">Y47+Y28</f>
        <v>3009.7</v>
      </c>
      <c r="Z49" s="47">
        <f t="shared" si="101"/>
        <v>3006.3</v>
      </c>
      <c r="AA49" s="47">
        <f t="shared" ref="AA49:AB49" si="102">AA47+AA28</f>
        <v>3061.2</v>
      </c>
      <c r="AB49" s="47">
        <f t="shared" si="102"/>
        <v>3241.2999999999997</v>
      </c>
      <c r="AC49" s="47">
        <f t="shared" ref="AC49:AD49" si="103">AC47+AC28</f>
        <v>3498.6</v>
      </c>
      <c r="AD49" s="47">
        <f t="shared" si="103"/>
        <v>3536.5</v>
      </c>
      <c r="AE49" s="47">
        <f t="shared" ref="AE49:AF49" si="104">AE47+AE28</f>
        <v>3601.6000000000004</v>
      </c>
      <c r="AF49" s="47">
        <f t="shared" si="104"/>
        <v>3799.8999999999996</v>
      </c>
      <c r="AG49" s="47">
        <f t="shared" ref="AG49:AH49" si="105">AG47+AG28</f>
        <v>3953.1000000000004</v>
      </c>
      <c r="AH49" s="47">
        <f t="shared" si="105"/>
        <v>3918.9</v>
      </c>
      <c r="AI49" s="47">
        <f t="shared" ref="AI49:AJ49" si="106">AI47+AI28</f>
        <v>4050.1</v>
      </c>
      <c r="AJ49" s="47">
        <f t="shared" si="106"/>
        <v>4084.4999999999995</v>
      </c>
      <c r="AK49" s="79">
        <f t="shared" ref="AK49" si="107">AK47+AK28</f>
        <v>4045.4</v>
      </c>
    </row>
    <row r="50" spans="1:37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7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43"/>
      <c r="Z51" s="68"/>
      <c r="AA51" s="68"/>
      <c r="AB51" s="68"/>
      <c r="AC51" s="143"/>
      <c r="AD51" s="143"/>
      <c r="AE51" s="143"/>
      <c r="AF51" s="143"/>
      <c r="AG51" s="143"/>
      <c r="AH51" s="143"/>
      <c r="AI51" s="143"/>
      <c r="AJ51" s="143"/>
      <c r="AK51" s="143"/>
    </row>
    <row r="52" spans="1:37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</row>
    <row r="53" spans="1:37" ht="13.5" customHeight="1" x14ac:dyDescent="0.2">
      <c r="Y53" s="144"/>
      <c r="AC53" s="144"/>
      <c r="AD53" s="144"/>
      <c r="AE53" s="144"/>
      <c r="AF53" s="144"/>
      <c r="AG53" s="144"/>
      <c r="AH53" s="144"/>
      <c r="AI53" s="144"/>
      <c r="AJ53" s="144"/>
      <c r="AK53" s="144"/>
    </row>
    <row r="54" spans="1:37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44"/>
      <c r="AC54" s="144"/>
      <c r="AD54" s="144"/>
      <c r="AE54" s="144"/>
      <c r="AF54" s="144"/>
      <c r="AG54" s="144"/>
      <c r="AH54" s="144"/>
      <c r="AI54" s="144"/>
      <c r="AJ54" s="144"/>
      <c r="AK54" s="144"/>
    </row>
  </sheetData>
  <pageMargins left="0.7" right="0.7" top="0.75" bottom="0.75" header="0.3" footer="0.3"/>
  <pageSetup paperSize="9" scale="74" orientation="landscape" r:id="rId1"/>
  <ignoredErrors>
    <ignoredError sqref="Z14:AH14 AI14:AK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T57"/>
  <sheetViews>
    <sheetView showGridLines="0" zoomScale="85" zoomScaleNormal="85" zoomScalePageLayoutView="115" workbookViewId="0">
      <selection activeCell="AW38" sqref="AW38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bestFit="1" customWidth="1"/>
    <col min="34" max="35" width="10.85546875" style="39" customWidth="1"/>
    <col min="36" max="46" width="9.28515625" style="39" bestFit="1" customWidth="1"/>
    <col min="47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6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  <c r="AS2" s="96" t="s">
        <v>211</v>
      </c>
      <c r="AT2" s="96" t="s">
        <v>213</v>
      </c>
    </row>
    <row r="3" spans="1:46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45">
        <v>42.4</v>
      </c>
      <c r="AO3" s="145">
        <f>SUM(AK3:AN3)</f>
        <v>113.30000000000001</v>
      </c>
      <c r="AP3" s="145">
        <v>39.5</v>
      </c>
      <c r="AQ3" s="145">
        <v>31.5</v>
      </c>
      <c r="AR3" s="145">
        <v>15.5</v>
      </c>
      <c r="AS3" s="172">
        <v>40.799999999999997</v>
      </c>
      <c r="AT3" s="172">
        <v>127.2</v>
      </c>
    </row>
    <row r="4" spans="1:46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8"/>
    </row>
    <row r="5" spans="1:46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45">
        <v>46.8</v>
      </c>
      <c r="AO5" s="145">
        <f>SUM(AK5:AN5)</f>
        <v>187.2</v>
      </c>
      <c r="AP5" s="145">
        <v>45.7</v>
      </c>
      <c r="AQ5" s="145">
        <v>45.5</v>
      </c>
      <c r="AR5" s="145">
        <v>45.6</v>
      </c>
      <c r="AS5" s="172">
        <f>AT5-SUM(AP5:AR5)</f>
        <v>41.099999999999994</v>
      </c>
      <c r="AT5" s="172">
        <v>177.9</v>
      </c>
    </row>
    <row r="6" spans="1:46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6">
        <v>0</v>
      </c>
      <c r="AO6" s="145">
        <f>SUM(AK6:AN6)</f>
        <v>5.0999999999999996</v>
      </c>
      <c r="AP6" s="26">
        <v>-1.1000000000000001</v>
      </c>
      <c r="AQ6" s="26">
        <v>0</v>
      </c>
      <c r="AR6" s="26">
        <v>0</v>
      </c>
      <c r="AS6" s="172">
        <f>AT6-SUM(AP6:AR6)</f>
        <v>0</v>
      </c>
      <c r="AT6" s="172">
        <v>-1.1000000000000001</v>
      </c>
    </row>
    <row r="7" spans="1:46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45">
        <v>-11.5</v>
      </c>
      <c r="AO7" s="145">
        <f>SUM(AK7:AN7)</f>
        <v>-10.9</v>
      </c>
      <c r="AP7" s="145">
        <v>-3.1</v>
      </c>
      <c r="AQ7" s="145">
        <v>-2.5</v>
      </c>
      <c r="AR7" s="145">
        <v>8.1</v>
      </c>
      <c r="AS7" s="172">
        <f>AT7-SUM(AP7:AR7)</f>
        <v>-2.6</v>
      </c>
      <c r="AT7" s="172">
        <v>-0.10000000000000009</v>
      </c>
    </row>
    <row r="8" spans="1:46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45">
        <v>17.8</v>
      </c>
      <c r="AO8" s="145">
        <f>SUM(AK8:AN8)</f>
        <v>8.1</v>
      </c>
      <c r="AP8" s="145">
        <v>-5.7</v>
      </c>
      <c r="AQ8" s="145">
        <v>1</v>
      </c>
      <c r="AR8" s="145">
        <v>0.2</v>
      </c>
      <c r="AS8" s="172">
        <f>AT8-SUM(AP8:AR8)</f>
        <v>-6</v>
      </c>
      <c r="AT8" s="172">
        <v>-10.5</v>
      </c>
    </row>
    <row r="9" spans="1:46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45">
        <v>9</v>
      </c>
      <c r="AO9" s="145">
        <f>SUM(AK9:AN9)</f>
        <v>40.299999999999997</v>
      </c>
      <c r="AP9" s="145">
        <v>8.6999999999999993</v>
      </c>
      <c r="AQ9" s="145">
        <v>4.8</v>
      </c>
      <c r="AR9" s="145">
        <v>4.3</v>
      </c>
      <c r="AS9" s="172">
        <f>AT9-SUM(AP9:AR9)</f>
        <v>3.1000000000000014</v>
      </c>
      <c r="AT9" s="172">
        <v>20.900000000000002</v>
      </c>
    </row>
    <row r="10" spans="1:46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45">
        <v>0</v>
      </c>
      <c r="AO10" s="145">
        <v>0</v>
      </c>
      <c r="AP10" s="145"/>
      <c r="AQ10" s="145"/>
      <c r="AR10" s="145"/>
      <c r="AS10" s="172"/>
      <c r="AT10" s="172"/>
    </row>
    <row r="11" spans="1:46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2">
        <v>0</v>
      </c>
      <c r="AB11" s="152">
        <v>0</v>
      </c>
      <c r="AC11" s="152">
        <v>0</v>
      </c>
      <c r="AD11" s="26">
        <v>-23.7</v>
      </c>
      <c r="AE11" s="26">
        <v>-33.5</v>
      </c>
      <c r="AF11" s="26">
        <v>-9.5</v>
      </c>
      <c r="AG11" s="152">
        <v>0</v>
      </c>
      <c r="AH11" s="152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45">
        <v>-17.5</v>
      </c>
      <c r="AO11" s="145">
        <f t="shared" ref="AO11:AO20" si="3">SUM(AK11:AN11)</f>
        <v>-18.2</v>
      </c>
      <c r="AP11" s="145">
        <v>2.2000000000000002</v>
      </c>
      <c r="AQ11" s="145">
        <v>-4.0999999999999996</v>
      </c>
      <c r="AR11" s="145">
        <v>5.7</v>
      </c>
      <c r="AS11" s="172">
        <v>9.5</v>
      </c>
      <c r="AT11" s="172">
        <v>13.3</v>
      </c>
    </row>
    <row r="12" spans="1:46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45">
        <v>0</v>
      </c>
      <c r="AO12" s="145">
        <f t="shared" si="3"/>
        <v>-24.7</v>
      </c>
      <c r="AP12" s="145">
        <v>0</v>
      </c>
      <c r="AQ12" s="145">
        <v>0</v>
      </c>
      <c r="AR12" s="145">
        <v>0</v>
      </c>
      <c r="AS12" s="172">
        <f>AT12-SUM(AP12:AR12)</f>
        <v>0</v>
      </c>
      <c r="AT12" s="172">
        <v>0</v>
      </c>
    </row>
    <row r="13" spans="1:46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45">
        <v>-0.2</v>
      </c>
      <c r="AO13" s="145">
        <f t="shared" si="3"/>
        <v>1.4000000000000001</v>
      </c>
      <c r="AP13" s="145">
        <v>0.4</v>
      </c>
      <c r="AQ13" s="145">
        <v>0.4</v>
      </c>
      <c r="AR13" s="145">
        <v>0.4</v>
      </c>
      <c r="AS13" s="172">
        <f>AT13-SUM(AP13:AR13)</f>
        <v>0.30000000000000004</v>
      </c>
      <c r="AT13" s="172">
        <v>1.5000000000000002</v>
      </c>
    </row>
    <row r="14" spans="1:46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45"/>
      <c r="AP14" s="26"/>
      <c r="AQ14" s="26"/>
      <c r="AR14" s="26"/>
      <c r="AS14" s="28"/>
      <c r="AT14" s="28"/>
    </row>
    <row r="15" spans="1:46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45">
        <v>5</v>
      </c>
      <c r="AO15" s="145">
        <f t="shared" si="3"/>
        <v>5</v>
      </c>
      <c r="AP15" s="145">
        <v>0</v>
      </c>
      <c r="AQ15" s="145">
        <v>0</v>
      </c>
      <c r="AR15" s="145">
        <v>0</v>
      </c>
      <c r="AS15" s="172">
        <f t="shared" ref="AS15:AS20" si="6">AT15-SUM(AP15:AR15)</f>
        <v>0</v>
      </c>
      <c r="AT15" s="172">
        <v>0</v>
      </c>
    </row>
    <row r="16" spans="1:46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45">
        <v>-0.1</v>
      </c>
      <c r="AO16" s="145">
        <f t="shared" si="3"/>
        <v>3</v>
      </c>
      <c r="AP16" s="145">
        <v>0</v>
      </c>
      <c r="AQ16" s="145">
        <v>0</v>
      </c>
      <c r="AR16" s="145">
        <v>0.1</v>
      </c>
      <c r="AS16" s="172">
        <f t="shared" si="6"/>
        <v>-0.1</v>
      </c>
      <c r="AT16" s="172">
        <v>0</v>
      </c>
    </row>
    <row r="17" spans="1:46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45">
        <v>79.400000000000006</v>
      </c>
      <c r="AO17" s="145">
        <f t="shared" si="3"/>
        <v>79.900000000000006</v>
      </c>
      <c r="AP17" s="145">
        <v>4.0999999999999996</v>
      </c>
      <c r="AQ17" s="145">
        <v>3.2</v>
      </c>
      <c r="AR17" s="145">
        <v>-1.1000000000000001</v>
      </c>
      <c r="AS17" s="172">
        <f t="shared" si="6"/>
        <v>14.900000000000002</v>
      </c>
      <c r="AT17" s="172">
        <v>21.1</v>
      </c>
    </row>
    <row r="18" spans="1:46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45">
        <v>-6.8</v>
      </c>
      <c r="AO18" s="145">
        <f t="shared" si="3"/>
        <v>-46.099999999999994</v>
      </c>
      <c r="AP18" s="145">
        <v>1.4</v>
      </c>
      <c r="AQ18" s="145">
        <v>-24.2</v>
      </c>
      <c r="AR18" s="145">
        <v>4.5</v>
      </c>
      <c r="AS18" s="172">
        <f t="shared" si="6"/>
        <v>-25.400000000000002</v>
      </c>
      <c r="AT18" s="172">
        <v>-43.7</v>
      </c>
    </row>
    <row r="19" spans="1:46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45">
        <v>-31.6</v>
      </c>
      <c r="AO19" s="145">
        <f t="shared" si="3"/>
        <v>-35</v>
      </c>
      <c r="AP19" s="145">
        <v>-4.5999999999999996</v>
      </c>
      <c r="AQ19" s="145">
        <v>-3.9</v>
      </c>
      <c r="AR19" s="145">
        <f>5.8+2.9</f>
        <v>8.6999999999999993</v>
      </c>
      <c r="AS19" s="172">
        <f t="shared" si="6"/>
        <v>9.5</v>
      </c>
      <c r="AT19" s="172">
        <v>9.6999999999999993</v>
      </c>
    </row>
    <row r="20" spans="1:46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3">
        <v>29.7</v>
      </c>
      <c r="AM20" s="153">
        <v>58.7</v>
      </c>
      <c r="AN20" s="111">
        <v>101</v>
      </c>
      <c r="AO20" s="163">
        <f t="shared" si="3"/>
        <v>265.10000000000002</v>
      </c>
      <c r="AP20" s="111">
        <v>11.9</v>
      </c>
      <c r="AQ20" s="111">
        <v>59.2</v>
      </c>
      <c r="AR20" s="111">
        <v>-2.2000000000000002</v>
      </c>
      <c r="AS20" s="185">
        <f t="shared" si="6"/>
        <v>-4</v>
      </c>
      <c r="AT20" s="185">
        <v>64.900000000000006</v>
      </c>
    </row>
    <row r="21" spans="1:46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7">SUM(Q3:Q20)</f>
        <v>173.3</v>
      </c>
      <c r="R21" s="26">
        <f t="shared" si="7"/>
        <v>175.6</v>
      </c>
      <c r="S21" s="26">
        <f t="shared" si="7"/>
        <v>169.59999999999997</v>
      </c>
      <c r="T21" s="26">
        <f t="shared" si="7"/>
        <v>152.79999999999998</v>
      </c>
      <c r="U21" s="26">
        <f t="shared" si="7"/>
        <v>671.3</v>
      </c>
      <c r="V21" s="26">
        <f t="shared" si="7"/>
        <v>117.60000000000002</v>
      </c>
      <c r="W21" s="26">
        <f t="shared" si="7"/>
        <v>128.9</v>
      </c>
      <c r="X21" s="26">
        <f t="shared" si="7"/>
        <v>90.7</v>
      </c>
      <c r="Y21" s="26">
        <f t="shared" si="7"/>
        <v>96.59999999999998</v>
      </c>
      <c r="Z21" s="26">
        <f t="shared" si="7"/>
        <v>433.80000000000007</v>
      </c>
      <c r="AA21" s="26">
        <f t="shared" si="7"/>
        <v>83.8</v>
      </c>
      <c r="AB21" s="26">
        <f t="shared" si="7"/>
        <v>147</v>
      </c>
      <c r="AC21" s="26">
        <f t="shared" si="7"/>
        <v>161.60000000000002</v>
      </c>
      <c r="AD21" s="26">
        <f t="shared" ref="AD21:AE21" si="8">SUM(AD3:AD20)</f>
        <v>152.5</v>
      </c>
      <c r="AE21" s="26">
        <f t="shared" si="8"/>
        <v>535.1</v>
      </c>
      <c r="AF21" s="26">
        <f t="shared" ref="AF21" si="9">SUM(AF3:AF20)</f>
        <v>158.70000000000002</v>
      </c>
      <c r="AG21" s="26">
        <f t="shared" ref="AG21:AL21" si="10">SUM(AG3:AG20)</f>
        <v>144.30000000000001</v>
      </c>
      <c r="AH21" s="26">
        <f t="shared" si="10"/>
        <v>206.39999999999998</v>
      </c>
      <c r="AI21" s="26">
        <f t="shared" si="10"/>
        <v>174.89999999999995</v>
      </c>
      <c r="AJ21" s="26">
        <f t="shared" si="10"/>
        <v>684.3</v>
      </c>
      <c r="AK21" s="26">
        <f t="shared" si="10"/>
        <v>132.69999999999999</v>
      </c>
      <c r="AL21" s="27">
        <f t="shared" si="10"/>
        <v>89.2</v>
      </c>
      <c r="AM21" s="27">
        <f t="shared" ref="AM21:AN21" si="11">SUM(AM3:AM20)</f>
        <v>117.89999999999998</v>
      </c>
      <c r="AN21" s="26">
        <f t="shared" si="11"/>
        <v>233.7</v>
      </c>
      <c r="AO21" s="26">
        <f t="shared" ref="AO21:AP21" si="12">SUM(AO3:AO20)</f>
        <v>573.50000000000011</v>
      </c>
      <c r="AP21" s="26">
        <f t="shared" si="12"/>
        <v>99.400000000000034</v>
      </c>
      <c r="AQ21" s="26">
        <f t="shared" ref="AQ21:AR21" si="13">SUM(AQ3:AQ20)</f>
        <v>110.9</v>
      </c>
      <c r="AR21" s="26">
        <f t="shared" si="13"/>
        <v>89.800000000000011</v>
      </c>
      <c r="AS21" s="28">
        <f t="shared" ref="AS21" si="14">SUM(AS3:AS20)</f>
        <v>81.100000000000009</v>
      </c>
      <c r="AT21" s="28">
        <v>381.1</v>
      </c>
    </row>
    <row r="22" spans="1:46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4">
        <v>-4.9000000000000004</v>
      </c>
      <c r="AM22" s="154">
        <v>-1.6</v>
      </c>
      <c r="AN22" s="145">
        <v>-3.7</v>
      </c>
      <c r="AO22" s="145">
        <f>SUM(AK22:AN22)</f>
        <v>-14.8</v>
      </c>
      <c r="AP22" s="145">
        <v>-8.3000000000000007</v>
      </c>
      <c r="AQ22" s="145">
        <v>-3.9</v>
      </c>
      <c r="AR22" s="145">
        <v>-4.3</v>
      </c>
      <c r="AS22" s="172">
        <f>AT22-SUM(AP22:AR22)</f>
        <v>-1.6999999999999993</v>
      </c>
      <c r="AT22" s="172">
        <v>-18.2</v>
      </c>
    </row>
    <row r="23" spans="1:46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8">
        <v>0</v>
      </c>
      <c r="AT23" s="28">
        <v>0</v>
      </c>
    </row>
    <row r="24" spans="1:46" ht="13.5" customHeight="1" x14ac:dyDescent="0.25">
      <c r="A24" s="102" t="s">
        <v>145</v>
      </c>
      <c r="B24" s="87">
        <f t="shared" ref="B24:P24" si="15">SUM(B3:B23)</f>
        <v>111.49999999999999</v>
      </c>
      <c r="C24" s="87">
        <f t="shared" si="15"/>
        <v>97.199999999999989</v>
      </c>
      <c r="D24" s="87">
        <f t="shared" si="15"/>
        <v>67.400000000000006</v>
      </c>
      <c r="E24" s="87">
        <f t="shared" si="15"/>
        <v>67.3</v>
      </c>
      <c r="F24" s="87">
        <f t="shared" si="15"/>
        <v>343.4</v>
      </c>
      <c r="G24" s="56">
        <f t="shared" si="15"/>
        <v>403.9</v>
      </c>
      <c r="H24" s="56">
        <f t="shared" si="15"/>
        <v>106.3</v>
      </c>
      <c r="I24" s="56">
        <f t="shared" si="15"/>
        <v>96.299999999999969</v>
      </c>
      <c r="J24" s="56">
        <f t="shared" si="15"/>
        <v>110.3</v>
      </c>
      <c r="K24" s="56">
        <f t="shared" si="15"/>
        <v>659.50000000000011</v>
      </c>
      <c r="L24" s="56">
        <f t="shared" si="15"/>
        <v>187.5</v>
      </c>
      <c r="M24" s="56">
        <f t="shared" si="15"/>
        <v>106.29999999999998</v>
      </c>
      <c r="N24" s="56">
        <f t="shared" si="15"/>
        <v>98.899999999999977</v>
      </c>
      <c r="O24" s="56">
        <f t="shared" si="15"/>
        <v>43.199999999999974</v>
      </c>
      <c r="P24" s="56">
        <f t="shared" si="15"/>
        <v>435.9</v>
      </c>
      <c r="Q24" s="56">
        <f>SUM(Q21:Q23)</f>
        <v>160.4</v>
      </c>
      <c r="R24" s="56">
        <f t="shared" ref="R24:AB24" si="16">SUM(R21:R23)</f>
        <v>156.4</v>
      </c>
      <c r="S24" s="56">
        <f t="shared" si="16"/>
        <v>151.89999999999998</v>
      </c>
      <c r="T24" s="56">
        <f t="shared" si="16"/>
        <v>139.6</v>
      </c>
      <c r="U24" s="56">
        <f t="shared" si="16"/>
        <v>608.29999999999995</v>
      </c>
      <c r="V24" s="56">
        <f t="shared" si="16"/>
        <v>94.700000000000017</v>
      </c>
      <c r="W24" s="56">
        <f t="shared" si="16"/>
        <v>120.4</v>
      </c>
      <c r="X24" s="56">
        <f t="shared" si="16"/>
        <v>82</v>
      </c>
      <c r="Y24" s="56">
        <f t="shared" si="16"/>
        <v>90.199999999999974</v>
      </c>
      <c r="Z24" s="56">
        <f t="shared" si="16"/>
        <v>387.30000000000007</v>
      </c>
      <c r="AA24" s="56">
        <f t="shared" si="16"/>
        <v>79.5</v>
      </c>
      <c r="AB24" s="56">
        <f t="shared" si="16"/>
        <v>139</v>
      </c>
      <c r="AC24" s="56">
        <f t="shared" ref="AC24:AD24" si="17">+AC23+AC22+AC21</f>
        <v>153.40000000000003</v>
      </c>
      <c r="AD24" s="56">
        <f t="shared" si="17"/>
        <v>148.1</v>
      </c>
      <c r="AE24" s="56">
        <f t="shared" ref="AE24:AF24" si="18">+AE23+AE22+AE21</f>
        <v>510.20000000000005</v>
      </c>
      <c r="AF24" s="136">
        <f t="shared" si="18"/>
        <v>147.9</v>
      </c>
      <c r="AG24" s="136">
        <f t="shared" ref="AG24:AJ24" si="19">+AG23+AG22+AG21</f>
        <v>131</v>
      </c>
      <c r="AH24" s="136">
        <f t="shared" si="19"/>
        <v>199.09999999999997</v>
      </c>
      <c r="AI24" s="136">
        <f t="shared" si="19"/>
        <v>172.29999999999995</v>
      </c>
      <c r="AJ24" s="136">
        <f t="shared" si="19"/>
        <v>650.29999999999995</v>
      </c>
      <c r="AK24" s="136">
        <f t="shared" ref="AK24:AL24" si="20">+AK23+AK22+AK21</f>
        <v>128.1</v>
      </c>
      <c r="AL24" s="155">
        <f t="shared" si="20"/>
        <v>84.3</v>
      </c>
      <c r="AM24" s="155">
        <f t="shared" ref="AM24:AN24" si="21">+AM23+AM22+AM21</f>
        <v>116.29999999999998</v>
      </c>
      <c r="AN24" s="136">
        <f t="shared" si="21"/>
        <v>230</v>
      </c>
      <c r="AO24" s="136">
        <f t="shared" ref="AO24:AP24" si="22">+AO23+AO22+AO21</f>
        <v>558.70000000000016</v>
      </c>
      <c r="AP24" s="136">
        <f t="shared" si="22"/>
        <v>91.100000000000037</v>
      </c>
      <c r="AQ24" s="136">
        <f t="shared" ref="AQ24:AR24" si="23">+AQ23+AQ22+AQ21</f>
        <v>107</v>
      </c>
      <c r="AR24" s="136">
        <f t="shared" si="23"/>
        <v>85.500000000000014</v>
      </c>
      <c r="AS24" s="173">
        <f>+AS23+AS22+AS21</f>
        <v>79.400000000000006</v>
      </c>
      <c r="AT24" s="173">
        <v>362.90000000000003</v>
      </c>
    </row>
    <row r="25" spans="1:46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6"/>
      <c r="AM25" s="156"/>
      <c r="AN25" s="137"/>
      <c r="AO25" s="137"/>
      <c r="AP25" s="137"/>
      <c r="AQ25" s="137"/>
      <c r="AR25" s="137"/>
      <c r="AS25" s="174"/>
      <c r="AT25" s="174"/>
    </row>
    <row r="26" spans="1:46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4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5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6">+AJ26-AH26-AG26-AF26</f>
        <v>0.79999999999999993</v>
      </c>
      <c r="AJ26" s="145">
        <v>1.9</v>
      </c>
      <c r="AK26" s="145">
        <v>1.1000000000000001</v>
      </c>
      <c r="AL26" s="154">
        <v>2.9</v>
      </c>
      <c r="AM26" s="154">
        <v>1.9</v>
      </c>
      <c r="AN26" s="145">
        <v>4.0999999999999996</v>
      </c>
      <c r="AO26" s="145">
        <f>SUM(AK26:AN26)</f>
        <v>10</v>
      </c>
      <c r="AP26" s="145">
        <v>2.9</v>
      </c>
      <c r="AQ26" s="145">
        <v>7.2</v>
      </c>
      <c r="AR26" s="145">
        <v>4.4000000000000004</v>
      </c>
      <c r="AS26" s="172">
        <f>AT26-SUM(AP26:AR26)</f>
        <v>4.6999999999999993</v>
      </c>
      <c r="AT26" s="172">
        <v>19.2</v>
      </c>
    </row>
    <row r="27" spans="1:46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5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6"/>
        <v>0</v>
      </c>
      <c r="AJ27" s="26">
        <v>0</v>
      </c>
      <c r="AK27" s="26">
        <v>0</v>
      </c>
      <c r="AL27" s="27">
        <v>0</v>
      </c>
      <c r="AM27" s="27">
        <v>0</v>
      </c>
      <c r="AN27" s="26">
        <v>0</v>
      </c>
      <c r="AO27" s="26">
        <v>0</v>
      </c>
      <c r="AP27" s="26"/>
      <c r="AQ27" s="26"/>
      <c r="AR27" s="26"/>
      <c r="AS27" s="28"/>
      <c r="AT27" s="28"/>
    </row>
    <row r="28" spans="1:46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5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6"/>
        <v>0</v>
      </c>
      <c r="AJ28" s="145">
        <v>27.4</v>
      </c>
      <c r="AK28" s="145">
        <v>125</v>
      </c>
      <c r="AL28" s="154">
        <v>30.9</v>
      </c>
      <c r="AM28" s="154">
        <v>20.6</v>
      </c>
      <c r="AN28" s="145">
        <v>24.1</v>
      </c>
      <c r="AO28" s="145">
        <f>SUM(AK28:AN28)</f>
        <v>200.6</v>
      </c>
      <c r="AP28" s="145">
        <v>2</v>
      </c>
      <c r="AQ28" s="145">
        <v>27.9</v>
      </c>
      <c r="AR28" s="145">
        <v>0</v>
      </c>
      <c r="AS28" s="172">
        <f>AT28-SUM(AP28:AR28)</f>
        <v>0</v>
      </c>
      <c r="AT28" s="172">
        <v>29.9</v>
      </c>
    </row>
    <row r="29" spans="1:46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7">SUM(V29:Y29)</f>
        <v>0</v>
      </c>
      <c r="AA29" s="26">
        <f t="shared" ref="AA29" si="28">SUM(W29:Z29)</f>
        <v>0</v>
      </c>
      <c r="AB29" s="26">
        <f t="shared" ref="AB29" si="29">SUM(X29:AA29)</f>
        <v>0</v>
      </c>
      <c r="AC29" s="26">
        <f t="shared" ref="AC29" si="30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6"/>
        <v>0</v>
      </c>
      <c r="AJ29" s="145">
        <v>52.2</v>
      </c>
      <c r="AK29" s="145">
        <v>0</v>
      </c>
      <c r="AL29" s="154">
        <v>0</v>
      </c>
      <c r="AM29" s="154">
        <v>0</v>
      </c>
      <c r="AN29" s="145">
        <v>0.5</v>
      </c>
      <c r="AO29" s="145">
        <f>SUM(AK29:AN29)</f>
        <v>0.5</v>
      </c>
      <c r="AP29" s="145">
        <v>176.4</v>
      </c>
      <c r="AQ29" s="145">
        <v>0</v>
      </c>
      <c r="AR29" s="145">
        <v>0</v>
      </c>
      <c r="AS29" s="172">
        <f>AT29-SUM(AP29:AR29)</f>
        <v>0</v>
      </c>
      <c r="AT29" s="172">
        <v>176.4</v>
      </c>
    </row>
    <row r="30" spans="1:46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31">SUM(V30:Y30)</f>
        <v>0</v>
      </c>
      <c r="AA30" s="26">
        <f t="shared" ref="AA30" si="32">SUM(W30:Z30)</f>
        <v>0</v>
      </c>
      <c r="AB30" s="26">
        <f t="shared" ref="AB30" si="33">SUM(X30:AA30)</f>
        <v>0</v>
      </c>
      <c r="AC30" s="26">
        <f t="shared" ref="AC30" si="34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6"/>
        <v>0</v>
      </c>
      <c r="AJ30" s="26">
        <v>0</v>
      </c>
      <c r="AK30" s="26">
        <v>0</v>
      </c>
      <c r="AL30" s="27">
        <v>0</v>
      </c>
      <c r="AM30" s="27">
        <v>0</v>
      </c>
      <c r="AN30" s="26">
        <v>0</v>
      </c>
      <c r="AO30" s="145">
        <f>SUM(AK30:AN30)</f>
        <v>0</v>
      </c>
      <c r="AP30" s="26">
        <v>0</v>
      </c>
      <c r="AQ30" s="26">
        <v>0</v>
      </c>
      <c r="AR30" s="26">
        <v>0</v>
      </c>
      <c r="AS30" s="28">
        <v>0</v>
      </c>
      <c r="AT30" s="28">
        <v>0</v>
      </c>
    </row>
    <row r="31" spans="1:46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6"/>
        <v>-5.0999999999999961</v>
      </c>
      <c r="AJ31" s="145">
        <v>-53.8</v>
      </c>
      <c r="AK31" s="145">
        <v>-14</v>
      </c>
      <c r="AL31" s="154">
        <v>-14.6</v>
      </c>
      <c r="AM31" s="154">
        <v>-9</v>
      </c>
      <c r="AN31" s="145">
        <v>-11.9</v>
      </c>
      <c r="AO31" s="145">
        <f>SUM(AK31:AN31)</f>
        <v>-49.5</v>
      </c>
      <c r="AP31" s="145">
        <v>-6</v>
      </c>
      <c r="AQ31" s="145">
        <v>-4.8</v>
      </c>
      <c r="AR31" s="145">
        <v>-3.3</v>
      </c>
      <c r="AS31" s="172">
        <f>AT31-SUM(AP31:AR31)</f>
        <v>-3.5</v>
      </c>
      <c r="AT31" s="172">
        <v>-17.600000000000001</v>
      </c>
    </row>
    <row r="32" spans="1:46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4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5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6"/>
        <v>0</v>
      </c>
      <c r="AJ32" s="26">
        <v>0</v>
      </c>
      <c r="AK32" s="26">
        <v>0</v>
      </c>
      <c r="AL32" s="27">
        <v>0</v>
      </c>
      <c r="AM32" s="27">
        <v>0</v>
      </c>
      <c r="AN32" s="26">
        <v>0</v>
      </c>
      <c r="AO32" s="26">
        <v>0</v>
      </c>
      <c r="AP32" s="26"/>
      <c r="AQ32" s="26"/>
      <c r="AR32" s="26"/>
      <c r="AS32" s="28"/>
      <c r="AT32" s="28"/>
    </row>
    <row r="33" spans="1:46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4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5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6"/>
        <v>0</v>
      </c>
      <c r="AJ33" s="26">
        <v>0</v>
      </c>
      <c r="AK33" s="26">
        <v>0</v>
      </c>
      <c r="AL33" s="27">
        <v>0</v>
      </c>
      <c r="AM33" s="27">
        <v>0</v>
      </c>
      <c r="AN33" s="26">
        <v>-4</v>
      </c>
      <c r="AO33" s="145">
        <f>SUM(AK33:AN33)</f>
        <v>-4</v>
      </c>
      <c r="AP33" s="26">
        <v>0</v>
      </c>
      <c r="AQ33" s="26">
        <v>0</v>
      </c>
      <c r="AR33" s="26">
        <v>0</v>
      </c>
      <c r="AS33" s="172">
        <f>AT33-SUM(AP33:AR33)</f>
        <v>0</v>
      </c>
      <c r="AT33" s="172">
        <v>0</v>
      </c>
    </row>
    <row r="34" spans="1:46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6"/>
        <v>0</v>
      </c>
      <c r="AJ34" s="26">
        <v>0</v>
      </c>
      <c r="AK34" s="26">
        <v>0</v>
      </c>
      <c r="AL34" s="27">
        <v>0</v>
      </c>
      <c r="AM34" s="27">
        <v>0</v>
      </c>
      <c r="AN34" s="26">
        <v>0</v>
      </c>
      <c r="AO34" s="145">
        <f>SUM(AK34:AN34)</f>
        <v>0</v>
      </c>
      <c r="AP34" s="26">
        <v>0</v>
      </c>
      <c r="AQ34" s="26">
        <v>0</v>
      </c>
      <c r="AR34" s="26">
        <v>0</v>
      </c>
      <c r="AS34" s="172">
        <f>AT34-SUM(AP34:AR34)</f>
        <v>0</v>
      </c>
      <c r="AT34" s="172">
        <v>0</v>
      </c>
    </row>
    <row r="35" spans="1:46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4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5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6"/>
        <v>-166.10000000000002</v>
      </c>
      <c r="AJ35" s="145">
        <v>-729.5</v>
      </c>
      <c r="AK35" s="145">
        <v>-194.5</v>
      </c>
      <c r="AL35" s="154">
        <v>-214.9</v>
      </c>
      <c r="AM35" s="154">
        <v>-191.8</v>
      </c>
      <c r="AN35" s="145">
        <v>-203.3</v>
      </c>
      <c r="AO35" s="145">
        <f>SUM(AK35:AN35)</f>
        <v>-804.5</v>
      </c>
      <c r="AP35" s="145">
        <f>-91.2-2</f>
        <v>-93.2</v>
      </c>
      <c r="AQ35" s="145">
        <v>-112.2</v>
      </c>
      <c r="AR35" s="145">
        <v>-77.7</v>
      </c>
      <c r="AS35" s="172">
        <f>AT35-SUM(AP35:AR35)</f>
        <v>-96.799999999999955</v>
      </c>
      <c r="AT35" s="172">
        <v>-379.9</v>
      </c>
    </row>
    <row r="36" spans="1:46" ht="13.5" customHeight="1" x14ac:dyDescent="0.25">
      <c r="A36" s="102" t="s">
        <v>156</v>
      </c>
      <c r="B36" s="104">
        <f>SUM(B26:B35)</f>
        <v>-89.2</v>
      </c>
      <c r="C36" s="104">
        <f t="shared" ref="C36:AC36" si="35">SUM(C26:C35)</f>
        <v>-117.7</v>
      </c>
      <c r="D36" s="104">
        <f t="shared" si="35"/>
        <v>-116.8</v>
      </c>
      <c r="E36" s="104">
        <f t="shared" si="35"/>
        <v>-76</v>
      </c>
      <c r="F36" s="104">
        <f t="shared" si="35"/>
        <v>-399.70000000000005</v>
      </c>
      <c r="G36" s="33">
        <f t="shared" si="35"/>
        <v>-55.099999999999994</v>
      </c>
      <c r="H36" s="33">
        <f t="shared" si="35"/>
        <v>-117.3</v>
      </c>
      <c r="I36" s="33">
        <f t="shared" si="35"/>
        <v>-175.7</v>
      </c>
      <c r="J36" s="33">
        <f t="shared" si="35"/>
        <v>-128.5</v>
      </c>
      <c r="K36" s="33">
        <f t="shared" si="35"/>
        <v>-476.6</v>
      </c>
      <c r="L36" s="33">
        <f t="shared" si="35"/>
        <v>-95.3</v>
      </c>
      <c r="M36" s="33">
        <f t="shared" si="35"/>
        <v>-100.60000000000001</v>
      </c>
      <c r="N36" s="33">
        <f t="shared" si="35"/>
        <v>-106.5</v>
      </c>
      <c r="O36" s="33">
        <f t="shared" si="35"/>
        <v>-52.4</v>
      </c>
      <c r="P36" s="33">
        <f t="shared" si="35"/>
        <v>-354.80000000000007</v>
      </c>
      <c r="Q36" s="33">
        <f t="shared" si="35"/>
        <v>-47.400000000000006</v>
      </c>
      <c r="R36" s="33">
        <f t="shared" si="35"/>
        <v>-14.600000000000001</v>
      </c>
      <c r="S36" s="33">
        <f t="shared" si="35"/>
        <v>-92.5</v>
      </c>
      <c r="T36" s="33">
        <f t="shared" si="35"/>
        <v>-70.2</v>
      </c>
      <c r="U36" s="33">
        <f t="shared" si="35"/>
        <v>-224.7</v>
      </c>
      <c r="V36" s="33">
        <f t="shared" si="35"/>
        <v>-115.4</v>
      </c>
      <c r="W36" s="33">
        <f t="shared" si="35"/>
        <v>-16.600000000000001</v>
      </c>
      <c r="X36" s="33">
        <f t="shared" si="35"/>
        <v>-10.200000000000001</v>
      </c>
      <c r="Y36" s="33">
        <f t="shared" si="35"/>
        <v>-7.4</v>
      </c>
      <c r="Z36" s="33">
        <f t="shared" si="35"/>
        <v>-149.6</v>
      </c>
      <c r="AA36" s="33">
        <f t="shared" si="35"/>
        <v>-86.300000000000011</v>
      </c>
      <c r="AB36" s="33">
        <f t="shared" si="35"/>
        <v>-25.1</v>
      </c>
      <c r="AC36" s="33">
        <f t="shared" si="35"/>
        <v>-72.800000000000011</v>
      </c>
      <c r="AD36" s="33">
        <f t="shared" ref="AD36:AE36" si="36">SUM(AD26:AD35)</f>
        <v>-138.80000000000001</v>
      </c>
      <c r="AE36" s="33">
        <f t="shared" si="36"/>
        <v>-322.99999999999994</v>
      </c>
      <c r="AF36" s="138">
        <f t="shared" ref="AF36:AG36" si="37">SUM(AF26:AF35)</f>
        <v>-158.19999999999999</v>
      </c>
      <c r="AG36" s="138">
        <f t="shared" si="37"/>
        <v>-144.5</v>
      </c>
      <c r="AH36" s="138">
        <f t="shared" ref="AH36:AJ36" si="38">SUM(AH26:AH35)</f>
        <v>-228.70000000000002</v>
      </c>
      <c r="AI36" s="138">
        <f t="shared" si="38"/>
        <v>-170.4</v>
      </c>
      <c r="AJ36" s="138">
        <f t="shared" si="38"/>
        <v>-701.8</v>
      </c>
      <c r="AK36" s="138">
        <f t="shared" ref="AK36:AL36" si="39">SUM(AK26:AK35)</f>
        <v>-82.4</v>
      </c>
      <c r="AL36" s="157">
        <f t="shared" si="39"/>
        <v>-195.70000000000002</v>
      </c>
      <c r="AM36" s="157">
        <f t="shared" ref="AM36:AN36" si="40">SUM(AM26:AM35)</f>
        <v>-178.3</v>
      </c>
      <c r="AN36" s="138">
        <f t="shared" si="40"/>
        <v>-190.5</v>
      </c>
      <c r="AO36" s="138">
        <f t="shared" ref="AO36:AP36" si="41">SUM(AO26:AO35)</f>
        <v>-646.9</v>
      </c>
      <c r="AP36" s="138">
        <f t="shared" si="41"/>
        <v>82.100000000000009</v>
      </c>
      <c r="AQ36" s="138">
        <f t="shared" ref="AQ36:AR36" si="42">SUM(AQ26:AQ35)</f>
        <v>-81.900000000000006</v>
      </c>
      <c r="AR36" s="138">
        <f t="shared" si="42"/>
        <v>-76.600000000000009</v>
      </c>
      <c r="AS36" s="139">
        <f t="shared" ref="AS36" si="43">SUM(AS26:AS35)</f>
        <v>-95.599999999999952</v>
      </c>
      <c r="AT36" s="139">
        <v>-171.99999999999997</v>
      </c>
    </row>
    <row r="37" spans="1:46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6"/>
      <c r="AM37" s="156"/>
      <c r="AN37" s="137"/>
      <c r="AO37" s="137"/>
      <c r="AP37" s="137"/>
      <c r="AQ37" s="137"/>
      <c r="AR37" s="137"/>
      <c r="AS37" s="174"/>
      <c r="AT37" s="174"/>
    </row>
    <row r="38" spans="1:46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4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5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6">+AJ38-AH38-AG38-AF38</f>
        <v>33.399999999999991</v>
      </c>
      <c r="AJ38" s="145">
        <v>344.2</v>
      </c>
      <c r="AK38" s="145">
        <v>124.5</v>
      </c>
      <c r="AL38" s="154">
        <v>150.19999999999999</v>
      </c>
      <c r="AM38" s="154">
        <v>234.4</v>
      </c>
      <c r="AN38" s="145">
        <v>402.8</v>
      </c>
      <c r="AO38" s="145">
        <f>SUM(AK38:AN38)</f>
        <v>911.90000000000009</v>
      </c>
      <c r="AP38" s="26">
        <v>0</v>
      </c>
      <c r="AQ38" s="26">
        <v>62.6</v>
      </c>
      <c r="AR38" s="26">
        <v>28</v>
      </c>
      <c r="AS38" s="172">
        <f>AT38-SUM(AP38:AR38)</f>
        <v>72.400000000000006</v>
      </c>
      <c r="AT38" s="172">
        <v>163</v>
      </c>
    </row>
    <row r="39" spans="1:46" ht="13.5" hidden="1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4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5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6"/>
        <v>0</v>
      </c>
      <c r="AJ39" s="26">
        <v>0</v>
      </c>
      <c r="AK39" s="26">
        <v>0</v>
      </c>
      <c r="AL39" s="27">
        <v>0</v>
      </c>
      <c r="AM39" s="27">
        <v>0</v>
      </c>
      <c r="AN39" s="26">
        <v>0</v>
      </c>
      <c r="AO39" s="145">
        <f>SUM(AK39:AN39)</f>
        <v>0</v>
      </c>
      <c r="AP39" s="26">
        <v>0</v>
      </c>
      <c r="AQ39" s="26">
        <v>0</v>
      </c>
      <c r="AR39" s="26">
        <v>0</v>
      </c>
      <c r="AS39" s="28">
        <v>0</v>
      </c>
      <c r="AT39" s="28">
        <v>0</v>
      </c>
    </row>
    <row r="40" spans="1:46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6">
        <v>18.899999999999999</v>
      </c>
      <c r="AO40" s="145">
        <f>SUM(AK40:AN40)</f>
        <v>18.899999999999999</v>
      </c>
      <c r="AP40" s="26">
        <v>0</v>
      </c>
      <c r="AQ40" s="26">
        <v>0</v>
      </c>
      <c r="AR40" s="26">
        <v>0</v>
      </c>
      <c r="AS40" s="172">
        <f>AT40-SUM(AP40:AR40)</f>
        <v>0</v>
      </c>
      <c r="AT40" s="172">
        <v>0</v>
      </c>
    </row>
    <row r="41" spans="1:46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4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5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6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6">
        <v>-7.3</v>
      </c>
      <c r="AO41" s="145">
        <f>SUM(AK41:AN41)</f>
        <v>-29.7</v>
      </c>
      <c r="AP41" s="26">
        <v>-7.3</v>
      </c>
      <c r="AQ41" s="26">
        <v>-7.2</v>
      </c>
      <c r="AR41" s="26">
        <v>-7.2</v>
      </c>
      <c r="AS41" s="172">
        <f>AT41-SUM(AP41:AR41)</f>
        <v>-7.0999999999999979</v>
      </c>
      <c r="AT41" s="172">
        <v>-28.799999999999997</v>
      </c>
    </row>
    <row r="42" spans="1:46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4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5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6"/>
        <v>0</v>
      </c>
      <c r="AJ42" s="26">
        <v>0</v>
      </c>
      <c r="AK42" s="26">
        <v>0</v>
      </c>
      <c r="AL42" s="27">
        <v>0</v>
      </c>
      <c r="AM42" s="27">
        <v>0</v>
      </c>
      <c r="AN42" s="26">
        <v>0</v>
      </c>
      <c r="AO42" s="26">
        <v>0</v>
      </c>
      <c r="AP42" s="26"/>
      <c r="AQ42" s="26"/>
      <c r="AR42" s="26"/>
      <c r="AS42" s="28"/>
      <c r="AT42" s="28"/>
    </row>
    <row r="43" spans="1:46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4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5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6"/>
        <v>-9.1400000000000023</v>
      </c>
      <c r="AJ43" s="145">
        <v>-38.5</v>
      </c>
      <c r="AK43" s="145">
        <v>-4.5</v>
      </c>
      <c r="AL43" s="154">
        <v>-0.9</v>
      </c>
      <c r="AM43" s="154">
        <v>-3.6</v>
      </c>
      <c r="AN43" s="145">
        <v>-10.7</v>
      </c>
      <c r="AO43" s="145">
        <f t="shared" ref="AO43:AO48" si="47">SUM(AK43:AN43)</f>
        <v>-19.7</v>
      </c>
      <c r="AP43" s="145">
        <v>1.2</v>
      </c>
      <c r="AQ43" s="145">
        <v>-6.1</v>
      </c>
      <c r="AR43" s="145">
        <v>-3.5</v>
      </c>
      <c r="AS43" s="172">
        <f>AT43-SUM(AP43:AR43)</f>
        <v>-5.1999999999999993</v>
      </c>
      <c r="AT43" s="172">
        <v>-13.599999999999998</v>
      </c>
    </row>
    <row r="44" spans="1:46" ht="13.5" hidden="1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4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5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6"/>
        <v>0</v>
      </c>
      <c r="AJ44" s="26">
        <v>0</v>
      </c>
      <c r="AK44" s="26">
        <v>0</v>
      </c>
      <c r="AL44" s="27">
        <v>0</v>
      </c>
      <c r="AM44" s="27">
        <v>0</v>
      </c>
      <c r="AN44" s="26">
        <v>0</v>
      </c>
      <c r="AO44" s="145">
        <f t="shared" si="47"/>
        <v>0</v>
      </c>
      <c r="AP44" s="26">
        <v>0</v>
      </c>
      <c r="AQ44" s="26"/>
      <c r="AR44" s="26"/>
      <c r="AS44" s="28"/>
      <c r="AT44" s="28"/>
    </row>
    <row r="45" spans="1:46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4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5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6"/>
        <v>-28.799999999999976</v>
      </c>
      <c r="AJ45" s="145">
        <v>-182.1</v>
      </c>
      <c r="AK45" s="145">
        <v>-91.2</v>
      </c>
      <c r="AL45" s="154">
        <v>-56</v>
      </c>
      <c r="AM45" s="154">
        <v>-121.8</v>
      </c>
      <c r="AN45" s="145">
        <v>-320.7</v>
      </c>
      <c r="AO45" s="145">
        <f t="shared" si="47"/>
        <v>-589.70000000000005</v>
      </c>
      <c r="AP45" s="145">
        <v>-74.2</v>
      </c>
      <c r="AQ45" s="145">
        <v>-14.8</v>
      </c>
      <c r="AR45" s="145">
        <v>-15.1</v>
      </c>
      <c r="AS45" s="172">
        <f>AT45-SUM(AP45:AR45)</f>
        <v>-14.5</v>
      </c>
      <c r="AT45" s="172">
        <v>-118.6</v>
      </c>
    </row>
    <row r="46" spans="1:46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6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6">
        <v>0</v>
      </c>
      <c r="AO46" s="145">
        <f t="shared" si="47"/>
        <v>-41.2</v>
      </c>
      <c r="AP46" s="26">
        <v>-35.1</v>
      </c>
      <c r="AQ46" s="26">
        <v>0</v>
      </c>
      <c r="AR46" s="26">
        <v>0</v>
      </c>
      <c r="AS46" s="172">
        <f>AT46-SUM(AP46:AR46)</f>
        <v>-156.80000000000001</v>
      </c>
      <c r="AT46" s="172">
        <v>-191.9</v>
      </c>
    </row>
    <row r="47" spans="1:46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5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6"/>
        <v>-2.0000000000000004</v>
      </c>
      <c r="AJ47" s="145">
        <v>-7.2</v>
      </c>
      <c r="AK47" s="145">
        <v>-1.6</v>
      </c>
      <c r="AL47" s="154">
        <v>-1.5</v>
      </c>
      <c r="AM47" s="154">
        <v>-1.6</v>
      </c>
      <c r="AN47" s="145">
        <v>-1.6</v>
      </c>
      <c r="AO47" s="145">
        <f t="shared" si="47"/>
        <v>-6.3000000000000007</v>
      </c>
      <c r="AP47" s="145">
        <v>-1.5</v>
      </c>
      <c r="AQ47" s="145">
        <v>-1.7</v>
      </c>
      <c r="AR47" s="145">
        <v>-1.5</v>
      </c>
      <c r="AS47" s="172">
        <f>AT47-SUM(AP47:AR47)</f>
        <v>-1.7000000000000002</v>
      </c>
      <c r="AT47" s="172">
        <v>-6.4</v>
      </c>
    </row>
    <row r="48" spans="1:46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4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5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6"/>
        <v>-6.3</v>
      </c>
      <c r="AJ48" s="145">
        <v>-25.3</v>
      </c>
      <c r="AK48" s="145">
        <v>-6.3</v>
      </c>
      <c r="AL48" s="154">
        <v>-6.4</v>
      </c>
      <c r="AM48" s="154">
        <v>-6.3</v>
      </c>
      <c r="AN48" s="145">
        <v>-6.3</v>
      </c>
      <c r="AO48" s="145">
        <f t="shared" si="47"/>
        <v>-25.3</v>
      </c>
      <c r="AP48" s="145">
        <v>-15.9</v>
      </c>
      <c r="AQ48" s="145">
        <v>-11.3</v>
      </c>
      <c r="AR48" s="145">
        <v>-11.3</v>
      </c>
      <c r="AS48" s="172">
        <f>AT48-SUM(AP48:AR48)</f>
        <v>-11.299999999999997</v>
      </c>
      <c r="AT48" s="172">
        <v>-49.8</v>
      </c>
    </row>
    <row r="49" spans="1:46" ht="13.5" customHeight="1" x14ac:dyDescent="0.25">
      <c r="A49" s="102" t="s">
        <v>165</v>
      </c>
      <c r="B49" s="105">
        <f t="shared" ref="B49:AC49" si="48">SUM(B38:B48)</f>
        <v>-45.200000000000017</v>
      </c>
      <c r="C49" s="105">
        <f t="shared" si="48"/>
        <v>42.199999999999996</v>
      </c>
      <c r="D49" s="105">
        <f t="shared" si="48"/>
        <v>9.1999999999999886</v>
      </c>
      <c r="E49" s="105">
        <f t="shared" si="48"/>
        <v>-8.8999999999999986</v>
      </c>
      <c r="F49" s="105">
        <f t="shared" si="48"/>
        <v>-2.6999999999999318</v>
      </c>
      <c r="G49" s="21">
        <f t="shared" si="48"/>
        <v>-19.299999999999997</v>
      </c>
      <c r="H49" s="21">
        <f t="shared" si="48"/>
        <v>-219.1</v>
      </c>
      <c r="I49" s="21">
        <f t="shared" si="48"/>
        <v>79</v>
      </c>
      <c r="J49" s="21">
        <f t="shared" si="48"/>
        <v>15.100000000000023</v>
      </c>
      <c r="K49" s="21">
        <f t="shared" si="48"/>
        <v>-144.29999999999995</v>
      </c>
      <c r="L49" s="21">
        <f t="shared" si="48"/>
        <v>-75</v>
      </c>
      <c r="M49" s="21">
        <f t="shared" si="48"/>
        <v>-23.4</v>
      </c>
      <c r="N49" s="21">
        <f t="shared" si="48"/>
        <v>7.9999999999999858</v>
      </c>
      <c r="O49" s="21">
        <f t="shared" si="48"/>
        <v>5.8999999999999986</v>
      </c>
      <c r="P49" s="21">
        <f t="shared" si="48"/>
        <v>-84.5</v>
      </c>
      <c r="Q49" s="21">
        <f t="shared" si="48"/>
        <v>-78.099999999999994</v>
      </c>
      <c r="R49" s="21">
        <f t="shared" si="48"/>
        <v>-53.599999999999966</v>
      </c>
      <c r="S49" s="21">
        <f t="shared" si="48"/>
        <v>-65.099999999999994</v>
      </c>
      <c r="T49" s="21">
        <f t="shared" si="48"/>
        <v>-78.700000000000017</v>
      </c>
      <c r="U49" s="21">
        <f t="shared" si="48"/>
        <v>-275.49999999999994</v>
      </c>
      <c r="V49" s="21">
        <f t="shared" si="48"/>
        <v>-57.70000000000001</v>
      </c>
      <c r="W49" s="21">
        <f t="shared" si="48"/>
        <v>-69.599999999999994</v>
      </c>
      <c r="X49" s="21">
        <f t="shared" si="48"/>
        <v>-136.1</v>
      </c>
      <c r="Y49" s="21">
        <f t="shared" si="48"/>
        <v>-84.9</v>
      </c>
      <c r="Z49" s="21">
        <f t="shared" si="48"/>
        <v>-348.3</v>
      </c>
      <c r="AA49" s="21">
        <f t="shared" si="48"/>
        <v>85.2</v>
      </c>
      <c r="AB49" s="21">
        <f t="shared" si="48"/>
        <v>-115.69999999999999</v>
      </c>
      <c r="AC49" s="21">
        <f t="shared" si="48"/>
        <v>-43.6</v>
      </c>
      <c r="AD49" s="26">
        <v>21.500000000000014</v>
      </c>
      <c r="AE49" s="21">
        <f t="shared" ref="AE49:AR49" si="49">SUM(AE38:AE48)</f>
        <v>-52.59999999999998</v>
      </c>
      <c r="AF49" s="140">
        <f t="shared" si="49"/>
        <v>3.6000000000000076</v>
      </c>
      <c r="AG49" s="140">
        <f t="shared" si="49"/>
        <v>-7.3000000000000034</v>
      </c>
      <c r="AH49" s="140">
        <f t="shared" si="49"/>
        <v>63.039999999999992</v>
      </c>
      <c r="AI49" s="138">
        <f t="shared" si="49"/>
        <v>-51.739999999999988</v>
      </c>
      <c r="AJ49" s="138">
        <f t="shared" si="49"/>
        <v>7.5999999999999766</v>
      </c>
      <c r="AK49" s="138">
        <f t="shared" si="49"/>
        <v>13.399999999999995</v>
      </c>
      <c r="AL49" s="157">
        <f t="shared" si="49"/>
        <v>46.099999999999987</v>
      </c>
      <c r="AM49" s="157">
        <f t="shared" si="49"/>
        <v>84.300000000000011</v>
      </c>
      <c r="AN49" s="138">
        <f t="shared" si="49"/>
        <v>75.100000000000009</v>
      </c>
      <c r="AO49" s="138">
        <f t="shared" si="49"/>
        <v>218.89999999999992</v>
      </c>
      <c r="AP49" s="138">
        <f t="shared" si="49"/>
        <v>-132.80000000000001</v>
      </c>
      <c r="AQ49" s="138">
        <f t="shared" si="49"/>
        <v>21.499999999999996</v>
      </c>
      <c r="AR49" s="138">
        <f t="shared" si="49"/>
        <v>-10.6</v>
      </c>
      <c r="AS49" s="139">
        <f t="shared" ref="AS49" si="50">SUM(AS38:AS48)</f>
        <v>-124.2</v>
      </c>
      <c r="AT49" s="139">
        <v>-246.10000000000002</v>
      </c>
    </row>
    <row r="50" spans="1:46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8"/>
      <c r="AM50" s="158"/>
      <c r="AN50" s="141"/>
      <c r="AO50" s="141"/>
      <c r="AP50" s="141"/>
      <c r="AQ50" s="141"/>
      <c r="AR50" s="141"/>
      <c r="AS50" s="175"/>
      <c r="AT50" s="175"/>
    </row>
    <row r="51" spans="1:46" ht="13.5" customHeight="1" x14ac:dyDescent="0.25">
      <c r="A51" s="107" t="s">
        <v>166</v>
      </c>
      <c r="B51" s="104">
        <f t="shared" ref="B51:AR51" si="51">+B49+B36+B24</f>
        <v>-22.900000000000048</v>
      </c>
      <c r="C51" s="104">
        <f t="shared" si="51"/>
        <v>21.699999999999989</v>
      </c>
      <c r="D51" s="104">
        <f t="shared" si="51"/>
        <v>-40.200000000000003</v>
      </c>
      <c r="E51" s="104">
        <f t="shared" si="51"/>
        <v>-17.600000000000009</v>
      </c>
      <c r="F51" s="104">
        <f t="shared" si="51"/>
        <v>-59</v>
      </c>
      <c r="G51" s="33">
        <f t="shared" si="51"/>
        <v>329.5</v>
      </c>
      <c r="H51" s="33">
        <f t="shared" si="51"/>
        <v>-230.09999999999997</v>
      </c>
      <c r="I51" s="33">
        <f t="shared" si="51"/>
        <v>-0.4000000000000199</v>
      </c>
      <c r="J51" s="33">
        <f t="shared" si="51"/>
        <v>-3.0999999999999801</v>
      </c>
      <c r="K51" s="33">
        <f t="shared" si="51"/>
        <v>38.600000000000136</v>
      </c>
      <c r="L51" s="33">
        <f t="shared" si="51"/>
        <v>17.199999999999989</v>
      </c>
      <c r="M51" s="33">
        <f t="shared" si="51"/>
        <v>-17.700000000000017</v>
      </c>
      <c r="N51" s="33">
        <f t="shared" si="51"/>
        <v>0.39999999999996305</v>
      </c>
      <c r="O51" s="33">
        <f t="shared" si="51"/>
        <v>-3.3000000000000256</v>
      </c>
      <c r="P51" s="33">
        <f t="shared" si="51"/>
        <v>-3.4000000000000909</v>
      </c>
      <c r="Q51" s="33">
        <f t="shared" si="51"/>
        <v>34.900000000000006</v>
      </c>
      <c r="R51" s="33">
        <f t="shared" si="51"/>
        <v>88.200000000000045</v>
      </c>
      <c r="S51" s="33">
        <f t="shared" si="51"/>
        <v>-5.7000000000000171</v>
      </c>
      <c r="T51" s="33">
        <f t="shared" si="51"/>
        <v>-9.3000000000000398</v>
      </c>
      <c r="U51" s="33">
        <f t="shared" si="51"/>
        <v>108.10000000000002</v>
      </c>
      <c r="V51" s="33">
        <f t="shared" si="51"/>
        <v>-78.400000000000006</v>
      </c>
      <c r="W51" s="33">
        <f t="shared" si="51"/>
        <v>34.200000000000017</v>
      </c>
      <c r="X51" s="33">
        <f t="shared" si="51"/>
        <v>-64.299999999999983</v>
      </c>
      <c r="Y51" s="33">
        <f t="shared" si="51"/>
        <v>-2.1000000000000369</v>
      </c>
      <c r="Z51" s="33">
        <f t="shared" si="51"/>
        <v>-110.59999999999991</v>
      </c>
      <c r="AA51" s="33">
        <f t="shared" si="51"/>
        <v>78.399999999999991</v>
      </c>
      <c r="AB51" s="33">
        <f t="shared" si="51"/>
        <v>-1.7999999999999829</v>
      </c>
      <c r="AC51" s="33">
        <f t="shared" si="51"/>
        <v>37.000000000000028</v>
      </c>
      <c r="AD51" s="33">
        <f t="shared" si="51"/>
        <v>30.799999999999997</v>
      </c>
      <c r="AE51" s="33">
        <f t="shared" si="51"/>
        <v>134.60000000000014</v>
      </c>
      <c r="AF51" s="138">
        <f t="shared" si="51"/>
        <v>-6.6999999999999886</v>
      </c>
      <c r="AG51" s="138">
        <f t="shared" si="51"/>
        <v>-20.800000000000011</v>
      </c>
      <c r="AH51" s="138">
        <f t="shared" si="51"/>
        <v>33.439999999999941</v>
      </c>
      <c r="AI51" s="138">
        <f t="shared" si="51"/>
        <v>-49.840000000000032</v>
      </c>
      <c r="AJ51" s="138">
        <f t="shared" si="51"/>
        <v>-43.899999999999977</v>
      </c>
      <c r="AK51" s="138">
        <f t="shared" si="51"/>
        <v>59.09999999999998</v>
      </c>
      <c r="AL51" s="157">
        <f t="shared" si="51"/>
        <v>-65.300000000000026</v>
      </c>
      <c r="AM51" s="157">
        <f t="shared" si="51"/>
        <v>22.299999999999983</v>
      </c>
      <c r="AN51" s="138">
        <f t="shared" si="51"/>
        <v>114.60000000000001</v>
      </c>
      <c r="AO51" s="138">
        <f t="shared" si="51"/>
        <v>130.7000000000001</v>
      </c>
      <c r="AP51" s="138">
        <f t="shared" si="51"/>
        <v>40.400000000000034</v>
      </c>
      <c r="AQ51" s="138">
        <f t="shared" si="51"/>
        <v>46.599999999999994</v>
      </c>
      <c r="AR51" s="138">
        <f t="shared" si="51"/>
        <v>-1.6999999999999886</v>
      </c>
      <c r="AS51" s="139">
        <f t="shared" ref="AS51" si="52">+AS49+AS36+AS24</f>
        <v>-140.39999999999995</v>
      </c>
      <c r="AT51" s="139">
        <v>-55.2</v>
      </c>
    </row>
    <row r="52" spans="1:46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6"/>
      <c r="AM52" s="156"/>
      <c r="AN52" s="137"/>
      <c r="AO52" s="137"/>
      <c r="AP52" s="137"/>
      <c r="AQ52" s="137"/>
      <c r="AR52" s="137"/>
      <c r="AS52" s="174"/>
      <c r="AT52" s="174"/>
    </row>
    <row r="53" spans="1:46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53">+C54</f>
        <v>120.59999999999994</v>
      </c>
      <c r="E53" s="90">
        <f t="shared" si="53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9">
        <f>AK54</f>
        <v>289.4000000000002</v>
      </c>
      <c r="AM53" s="159">
        <v>224.1</v>
      </c>
      <c r="AN53" s="142">
        <v>246.4</v>
      </c>
      <c r="AO53" s="142">
        <v>230.3</v>
      </c>
      <c r="AP53" s="142">
        <v>361</v>
      </c>
      <c r="AQ53" s="142">
        <f>AP54</f>
        <v>401.40000000000003</v>
      </c>
      <c r="AR53" s="142">
        <f>AQ54</f>
        <v>448</v>
      </c>
      <c r="AS53" s="176">
        <f>AR54</f>
        <v>446.3</v>
      </c>
      <c r="AT53" s="176">
        <v>361</v>
      </c>
    </row>
    <row r="54" spans="1:46" ht="13.5" customHeight="1" x14ac:dyDescent="0.25">
      <c r="A54" s="102" t="s">
        <v>168</v>
      </c>
      <c r="B54" s="104">
        <f t="shared" ref="B54:D54" si="54">SUM(B51:B53)</f>
        <v>98.899999999999949</v>
      </c>
      <c r="C54" s="104">
        <f t="shared" si="54"/>
        <v>120.59999999999994</v>
      </c>
      <c r="D54" s="104">
        <f t="shared" si="54"/>
        <v>80.399999999999935</v>
      </c>
      <c r="E54" s="104">
        <f t="shared" ref="E54:AC54" si="55">SUM(E51:E53)</f>
        <v>62.799999999999926</v>
      </c>
      <c r="F54" s="104">
        <f t="shared" si="55"/>
        <v>62.8</v>
      </c>
      <c r="G54" s="33">
        <f t="shared" si="55"/>
        <v>436.4</v>
      </c>
      <c r="H54" s="33">
        <f t="shared" si="55"/>
        <v>149.00000000000006</v>
      </c>
      <c r="I54" s="33">
        <f t="shared" si="55"/>
        <v>148.59999999999997</v>
      </c>
      <c r="J54" s="33">
        <f t="shared" si="55"/>
        <v>145.5</v>
      </c>
      <c r="K54" s="33">
        <f t="shared" si="55"/>
        <v>145.50000000000014</v>
      </c>
      <c r="L54" s="33">
        <f t="shared" si="55"/>
        <v>162.69999999999999</v>
      </c>
      <c r="M54" s="33">
        <f t="shared" si="55"/>
        <v>144.99999999999997</v>
      </c>
      <c r="N54" s="33">
        <f t="shared" si="55"/>
        <v>145.39999999999998</v>
      </c>
      <c r="O54" s="33">
        <f t="shared" si="55"/>
        <v>142.09999999999997</v>
      </c>
      <c r="P54" s="33">
        <f t="shared" si="55"/>
        <v>142.09999999999991</v>
      </c>
      <c r="Q54" s="33">
        <f t="shared" si="55"/>
        <v>177</v>
      </c>
      <c r="R54" s="33">
        <f t="shared" si="55"/>
        <v>265.20000000000005</v>
      </c>
      <c r="S54" s="33">
        <f t="shared" si="55"/>
        <v>259.5</v>
      </c>
      <c r="T54" s="33">
        <f t="shared" si="55"/>
        <v>250.19999999999996</v>
      </c>
      <c r="U54" s="33">
        <f t="shared" si="55"/>
        <v>250.20000000000002</v>
      </c>
      <c r="V54" s="33">
        <f t="shared" si="55"/>
        <v>171.79999999999998</v>
      </c>
      <c r="W54" s="33">
        <f t="shared" si="55"/>
        <v>206</v>
      </c>
      <c r="X54" s="33">
        <f t="shared" si="55"/>
        <v>141.70000000000002</v>
      </c>
      <c r="Y54" s="33">
        <f t="shared" si="55"/>
        <v>139.59999999999997</v>
      </c>
      <c r="Z54" s="33">
        <f t="shared" si="55"/>
        <v>139.60000000000008</v>
      </c>
      <c r="AA54" s="33">
        <f t="shared" si="55"/>
        <v>218</v>
      </c>
      <c r="AB54" s="33">
        <f t="shared" si="55"/>
        <v>216.20000000000002</v>
      </c>
      <c r="AC54" s="33">
        <f t="shared" si="55"/>
        <v>253.20000000000005</v>
      </c>
      <c r="AD54" s="33">
        <f t="shared" ref="AD54:AE54" si="56">SUM(AD51:AD53)</f>
        <v>284.00000000000006</v>
      </c>
      <c r="AE54" s="33">
        <f t="shared" si="56"/>
        <v>274.20000000000022</v>
      </c>
      <c r="AF54" s="138">
        <f t="shared" ref="AF54:AG54" si="57">SUM(AF51:AF53)</f>
        <v>267.50000000000023</v>
      </c>
      <c r="AG54" s="138">
        <f t="shared" si="57"/>
        <v>246.70000000000022</v>
      </c>
      <c r="AH54" s="138">
        <f t="shared" ref="AH54:AJ54" si="58">SUM(AH51:AH53)</f>
        <v>280.14000000000016</v>
      </c>
      <c r="AI54" s="138">
        <f>SUM(AI51:AI53)</f>
        <v>230.30000000000013</v>
      </c>
      <c r="AJ54" s="138">
        <f t="shared" si="58"/>
        <v>230.30000000000024</v>
      </c>
      <c r="AK54" s="138">
        <f t="shared" ref="AK54:AL54" si="59">SUM(AK51:AK53)</f>
        <v>289.4000000000002</v>
      </c>
      <c r="AL54" s="157">
        <f t="shared" si="59"/>
        <v>224.10000000000019</v>
      </c>
      <c r="AM54" s="157">
        <f t="shared" ref="AM54:AN54" si="60">SUM(AM51:AM53)</f>
        <v>246.39999999999998</v>
      </c>
      <c r="AN54" s="138">
        <f t="shared" si="60"/>
        <v>361</v>
      </c>
      <c r="AO54" s="138">
        <f t="shared" ref="AO54:AP54" si="61">SUM(AO51:AO53)</f>
        <v>361.00000000000011</v>
      </c>
      <c r="AP54" s="138">
        <f t="shared" si="61"/>
        <v>401.40000000000003</v>
      </c>
      <c r="AQ54" s="138">
        <f t="shared" ref="AQ54:AR54" si="62">SUM(AQ51:AQ53)</f>
        <v>448</v>
      </c>
      <c r="AR54" s="138">
        <f t="shared" si="62"/>
        <v>446.3</v>
      </c>
      <c r="AS54" s="139">
        <f t="shared" ref="AS54" si="63">SUM(AS51:AS53)</f>
        <v>305.90000000000009</v>
      </c>
      <c r="AT54" s="139">
        <v>305.8</v>
      </c>
    </row>
    <row r="55" spans="1:46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</row>
    <row r="56" spans="1:46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6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 AS21" formula="1"/>
    <ignoredError sqref="AO22:AO23 AO40:AO48 AO25:AO39" formula="1" formulaRange="1"/>
    <ignoredError sqref="AO24" formula="1" formulaRange="1" unlockedFormula="1"/>
    <ignoredError sqref="AA24:AN24 AA53:AD53 AK53:AL53 AF53:AI53 AP24:AS24 AQ53:AS53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T19"/>
  <sheetViews>
    <sheetView showGridLines="0" zoomScaleNormal="100" workbookViewId="0">
      <selection activeCell="AT12" sqref="AT12"/>
    </sheetView>
  </sheetViews>
  <sheetFormatPr defaultColWidth="8.85546875" defaultRowHeight="13.5" customHeight="1" x14ac:dyDescent="0.25"/>
  <cols>
    <col min="1" max="1" width="36.42578125" style="40" bestFit="1" customWidth="1"/>
    <col min="2" max="31" width="10.85546875" style="40" hidden="1" customWidth="1"/>
    <col min="32" max="46" width="10.85546875" style="40" customWidth="1"/>
    <col min="47" max="16384" width="8.85546875" style="40"/>
  </cols>
  <sheetData>
    <row r="2" spans="1:46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  <c r="AS2" s="96" t="s">
        <v>211</v>
      </c>
      <c r="AT2" s="96" t="s">
        <v>213</v>
      </c>
    </row>
    <row r="3" spans="1:46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69">
        <v>0.51</v>
      </c>
      <c r="AR3" s="69">
        <v>0.55100000000000005</v>
      </c>
      <c r="AS3" s="177">
        <v>0.53100000000000003</v>
      </c>
      <c r="AT3" s="177">
        <v>0.52400000000000002</v>
      </c>
    </row>
    <row r="4" spans="1:46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69">
        <v>0.30399999999999999</v>
      </c>
      <c r="AR4" s="69">
        <v>0.29599999999999999</v>
      </c>
      <c r="AS4" s="177">
        <v>0.308</v>
      </c>
      <c r="AT4" s="177">
        <v>0.308</v>
      </c>
    </row>
    <row r="5" spans="1:46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69">
        <v>0.11</v>
      </c>
      <c r="AR5" s="69">
        <v>9.2999999999999999E-2</v>
      </c>
      <c r="AS5" s="177">
        <v>0.11600000000000001</v>
      </c>
      <c r="AT5" s="177">
        <v>0.111</v>
      </c>
    </row>
    <row r="6" spans="1:46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69">
        <v>7.0999999999999994E-2</v>
      </c>
      <c r="AR6" s="69">
        <v>8.3000000000000004E-2</v>
      </c>
      <c r="AS6" s="177">
        <v>7.0000000000000007E-2</v>
      </c>
      <c r="AT6" s="177">
        <v>7.4999999999999997E-2</v>
      </c>
    </row>
    <row r="7" spans="1:46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66">
        <v>172.2</v>
      </c>
      <c r="AO7" s="66">
        <v>172.2</v>
      </c>
      <c r="AP7" s="66">
        <v>28.2</v>
      </c>
      <c r="AQ7" s="145">
        <v>-29</v>
      </c>
      <c r="AR7" s="145">
        <v>-38.4</v>
      </c>
      <c r="AS7" s="172">
        <v>-74.400000000000006</v>
      </c>
      <c r="AT7" s="172">
        <v>-74.400000000000006</v>
      </c>
    </row>
    <row r="8" spans="1:46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83">
        <v>1.24</v>
      </c>
      <c r="AO8" s="83">
        <v>3.02</v>
      </c>
      <c r="AP8" s="83">
        <v>0.48</v>
      </c>
      <c r="AQ8" s="83">
        <v>0.57999999999999996</v>
      </c>
      <c r="AR8" s="83">
        <v>0.49</v>
      </c>
      <c r="AS8" s="184">
        <v>0.43</v>
      </c>
      <c r="AT8" s="172">
        <f>SUM(AP8:AS8)</f>
        <v>1.98</v>
      </c>
    </row>
    <row r="9" spans="1:46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83">
        <v>0.22</v>
      </c>
      <c r="AO9" s="83">
        <v>0.56000000000000005</v>
      </c>
      <c r="AP9" s="83">
        <v>0.2</v>
      </c>
      <c r="AQ9" s="83">
        <v>0.16</v>
      </c>
      <c r="AR9" s="83">
        <v>0.08</v>
      </c>
      <c r="AS9" s="178">
        <v>0.23</v>
      </c>
      <c r="AT9" s="184">
        <f>SUM(AP9:AS9)</f>
        <v>0.67</v>
      </c>
    </row>
    <row r="10" spans="1:46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83">
        <v>0.2</v>
      </c>
      <c r="AO10" s="83">
        <v>0.52</v>
      </c>
      <c r="AP10" s="83">
        <v>0.19</v>
      </c>
      <c r="AQ10" s="83">
        <v>0.15</v>
      </c>
      <c r="AR10" s="83">
        <v>0.08</v>
      </c>
      <c r="AS10" s="178">
        <v>0.21</v>
      </c>
      <c r="AT10" s="184">
        <f>SUM(AP10:AS10)</f>
        <v>0.63</v>
      </c>
    </row>
    <row r="11" spans="1:46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0"/>
      <c r="AB11" s="150"/>
      <c r="AC11" s="150"/>
      <c r="AD11" s="60"/>
      <c r="AE11" s="60"/>
      <c r="AF11" s="60"/>
      <c r="AG11" s="150"/>
      <c r="AH11" s="150"/>
      <c r="AI11" s="60"/>
      <c r="AJ11" s="60"/>
      <c r="AK11" s="150"/>
      <c r="AL11" s="150"/>
      <c r="AM11" s="150"/>
      <c r="AN11" s="150"/>
      <c r="AO11" s="150"/>
      <c r="AP11" s="150"/>
      <c r="AQ11" s="150"/>
      <c r="AR11" s="150"/>
      <c r="AS11" s="179"/>
      <c r="AT11" s="179"/>
    </row>
    <row r="12" spans="1:46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P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72">
        <v>180.8</v>
      </c>
      <c r="AR12" s="72">
        <v>180.8</v>
      </c>
      <c r="AS12" s="180">
        <v>180.8</v>
      </c>
      <c r="AT12" s="180">
        <v>180.8</v>
      </c>
    </row>
    <row r="13" spans="1:46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72">
        <v>30.75</v>
      </c>
      <c r="AR13" s="72">
        <v>28.4</v>
      </c>
      <c r="AS13" s="180">
        <v>30</v>
      </c>
      <c r="AT13" s="180">
        <v>30</v>
      </c>
    </row>
    <row r="14" spans="1:46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67">
        <v>4054</v>
      </c>
      <c r="AO14" s="67">
        <v>4054</v>
      </c>
      <c r="AP14" s="67">
        <v>4918</v>
      </c>
      <c r="AQ14" s="67">
        <v>5560</v>
      </c>
      <c r="AR14" s="67">
        <v>5135</v>
      </c>
      <c r="AS14" s="181">
        <v>5415</v>
      </c>
      <c r="AT14" s="181">
        <v>5415</v>
      </c>
    </row>
    <row r="15" spans="1:46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67">
        <v>399</v>
      </c>
      <c r="AO15" s="67">
        <v>399</v>
      </c>
      <c r="AP15" s="67">
        <v>455</v>
      </c>
      <c r="AQ15" s="67">
        <v>521</v>
      </c>
      <c r="AR15" s="67">
        <v>477</v>
      </c>
      <c r="AS15" s="181">
        <v>476</v>
      </c>
      <c r="AT15" s="181">
        <v>476</v>
      </c>
    </row>
    <row r="16" spans="1:46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9" ht="13.5" customHeight="1" x14ac:dyDescent="0.25">
      <c r="A18" s="62"/>
    </row>
    <row r="19" spans="1:39" ht="13.5" customHeight="1" x14ac:dyDescent="0.25">
      <c r="AL19" s="69"/>
      <c r="AM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T30"/>
  <sheetViews>
    <sheetView showGridLines="0" workbookViewId="0">
      <selection activeCell="AR27" sqref="AR27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1" width="10.85546875" hidden="1" customWidth="1"/>
    <col min="32" max="34" width="10.85546875" customWidth="1"/>
    <col min="35" max="35" width="10.7109375" customWidth="1"/>
    <col min="36" max="36" width="10.85546875" customWidth="1"/>
    <col min="37" max="46" width="10.7109375" customWidth="1"/>
  </cols>
  <sheetData>
    <row r="2" spans="1:46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  <c r="AR2" s="94" t="s">
        <v>210</v>
      </c>
      <c r="AS2" s="94" t="s">
        <v>211</v>
      </c>
      <c r="AT2" s="94" t="s">
        <v>213</v>
      </c>
    </row>
    <row r="3" spans="1:46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2">
        <v>26.2</v>
      </c>
      <c r="AR3" s="12">
        <v>26.6</v>
      </c>
      <c r="AS3" s="13">
        <f>AT3-AR3-AQ3-AP3</f>
        <v>26.699999999999992</v>
      </c>
      <c r="AT3" s="13">
        <v>106.2</v>
      </c>
    </row>
    <row r="4" spans="1:46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2">
        <v>125.1</v>
      </c>
      <c r="AR4" s="12">
        <v>123.4</v>
      </c>
      <c r="AS4" s="13">
        <f>AT4-AR4-AQ4-AP4</f>
        <v>107.79999999999998</v>
      </c>
      <c r="AT4" s="13">
        <v>497.8</v>
      </c>
    </row>
    <row r="5" spans="1:46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2">
        <v>0.6</v>
      </c>
      <c r="AR5" s="12">
        <v>0.9</v>
      </c>
      <c r="AS5" s="182">
        <f>AT5-AR5-AQ5-AP5</f>
        <v>0.80000000000000016</v>
      </c>
      <c r="AT5" s="182">
        <v>2.7</v>
      </c>
    </row>
    <row r="6" spans="1:46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151.89999999999998</v>
      </c>
      <c r="AR6" s="18">
        <f t="shared" ref="AR6:AS6" si="21">SUM(AR3:AR5)</f>
        <v>150.9</v>
      </c>
      <c r="AS6" s="18">
        <f t="shared" si="21"/>
        <v>135.29999999999998</v>
      </c>
      <c r="AT6" s="18">
        <f t="shared" ref="AT6" si="22">SUM(AT3:AT5)</f>
        <v>606.70000000000005</v>
      </c>
    </row>
    <row r="8" spans="1:46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3">+S2</f>
        <v>Q3 2019</v>
      </c>
      <c r="T8" s="94" t="str">
        <f t="shared" si="23"/>
        <v>Q4 2019</v>
      </c>
      <c r="U8" s="94" t="str">
        <f t="shared" si="23"/>
        <v>FY 2019</v>
      </c>
      <c r="V8" s="94" t="str">
        <f t="shared" si="23"/>
        <v>Q1 2020</v>
      </c>
      <c r="W8" s="94" t="str">
        <f t="shared" si="23"/>
        <v>Q2 2020</v>
      </c>
      <c r="X8" s="94" t="str">
        <f t="shared" si="23"/>
        <v>Q3 2020</v>
      </c>
      <c r="Y8" s="94" t="str">
        <f t="shared" ref="Y8:Z8" si="24">+Y2</f>
        <v>Q4 2020</v>
      </c>
      <c r="Z8" s="94" t="str">
        <f t="shared" si="24"/>
        <v>FY 2020</v>
      </c>
      <c r="AA8" s="94" t="str">
        <f t="shared" ref="AA8:AB8" si="25">+AA2</f>
        <v>Q1 2021</v>
      </c>
      <c r="AB8" s="94" t="str">
        <f t="shared" si="25"/>
        <v>Q2 2021</v>
      </c>
      <c r="AC8" s="94" t="str">
        <f t="shared" ref="AC8:AD8" si="26">+AC2</f>
        <v>Q3 2021</v>
      </c>
      <c r="AD8" s="94" t="str">
        <f t="shared" si="26"/>
        <v>Q4 2021</v>
      </c>
      <c r="AE8" s="94" t="str">
        <f t="shared" ref="AE8:AF8" si="27">+AE2</f>
        <v>FY 2021</v>
      </c>
      <c r="AF8" s="94" t="str">
        <f t="shared" si="27"/>
        <v>Q1 2022</v>
      </c>
      <c r="AG8" s="94" t="str">
        <f t="shared" ref="AG8:AH8" si="28">+AG2</f>
        <v>Q2 2022</v>
      </c>
      <c r="AH8" s="94" t="str">
        <f t="shared" si="28"/>
        <v>Q3 2022</v>
      </c>
      <c r="AI8" s="94" t="str">
        <f t="shared" ref="AI8:AJ8" si="29">+AI2</f>
        <v>Q4 2022</v>
      </c>
      <c r="AJ8" s="94" t="str">
        <f t="shared" si="29"/>
        <v>FY 2022</v>
      </c>
      <c r="AK8" s="94" t="str">
        <f t="shared" ref="AK8:AL8" si="30">+AK2</f>
        <v>Q1 2023</v>
      </c>
      <c r="AL8" s="94" t="str">
        <f t="shared" si="30"/>
        <v>Q2 2023</v>
      </c>
      <c r="AM8" s="94" t="str">
        <f t="shared" ref="AM8:AN8" si="31">+AM2</f>
        <v>Q3 2023</v>
      </c>
      <c r="AN8" s="94" t="str">
        <f t="shared" si="31"/>
        <v>Q4 2023</v>
      </c>
      <c r="AO8" s="94" t="str">
        <f t="shared" ref="AO8:AP8" si="32">+AO2</f>
        <v>FY 2023</v>
      </c>
      <c r="AP8" s="94" t="str">
        <f t="shared" si="32"/>
        <v>Q1 2024</v>
      </c>
      <c r="AQ8" s="94" t="str">
        <f t="shared" ref="AQ8:AR8" si="33">+AQ2</f>
        <v>Q2 2024</v>
      </c>
      <c r="AR8" s="94" t="str">
        <f t="shared" si="33"/>
        <v>Q3 2024</v>
      </c>
      <c r="AS8" s="94" t="str">
        <f t="shared" ref="AS8:AT8" si="34">+AS2</f>
        <v>Q4 2024</v>
      </c>
      <c r="AT8" s="94" t="str">
        <f t="shared" si="34"/>
        <v>FY 2024</v>
      </c>
    </row>
    <row r="9" spans="1:46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2">
        <v>141.19999999999999</v>
      </c>
      <c r="AR9" s="12">
        <v>129.19999999999999</v>
      </c>
      <c r="AS9" s="13">
        <v>129.69999999999999</v>
      </c>
      <c r="AT9" s="13">
        <v>129.69999999999999</v>
      </c>
    </row>
    <row r="10" spans="1:46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5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6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7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2">
        <v>873.9</v>
      </c>
      <c r="AR10" s="12">
        <v>845</v>
      </c>
      <c r="AS10" s="13">
        <v>811.5</v>
      </c>
      <c r="AT10" s="13">
        <v>811.5</v>
      </c>
    </row>
    <row r="11" spans="1:46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5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6"/>
        <v>150.9</v>
      </c>
      <c r="AA11" s="151">
        <v>1378.1</v>
      </c>
      <c r="AB11" s="151">
        <v>1378.1</v>
      </c>
      <c r="AC11" s="151">
        <v>1378.1</v>
      </c>
      <c r="AD11" s="12">
        <v>391.5</v>
      </c>
      <c r="AE11" s="12">
        <f t="shared" ref="AE11" si="38">+AD11</f>
        <v>391.5</v>
      </c>
      <c r="AF11" s="12">
        <v>501.59999999999997</v>
      </c>
      <c r="AG11" s="151">
        <v>1378.1</v>
      </c>
      <c r="AH11" s="151">
        <v>1378.1</v>
      </c>
      <c r="AI11" s="12">
        <v>1100.2</v>
      </c>
      <c r="AJ11" s="12">
        <v>1188.7</v>
      </c>
      <c r="AK11" s="151">
        <v>1378.1</v>
      </c>
      <c r="AL11" s="151">
        <v>1378.1</v>
      </c>
      <c r="AM11" s="151">
        <v>1610.9</v>
      </c>
      <c r="AN11" s="151">
        <v>1823.6</v>
      </c>
      <c r="AO11" s="12">
        <f>AN11</f>
        <v>1823.6</v>
      </c>
      <c r="AP11" s="151">
        <v>1943.3</v>
      </c>
      <c r="AQ11" s="151">
        <v>2064.6999999999998</v>
      </c>
      <c r="AR11" s="151">
        <v>2173.9</v>
      </c>
      <c r="AS11" s="182">
        <v>2301.3000000000002</v>
      </c>
      <c r="AT11" s="182">
        <v>2301.3000000000002</v>
      </c>
    </row>
    <row r="12" spans="1:46" ht="13.5" customHeight="1" x14ac:dyDescent="0.25">
      <c r="A12" s="17" t="s">
        <v>185</v>
      </c>
      <c r="B12" s="18">
        <f t="shared" ref="B12:N12" si="39">SUM(B9:B11)</f>
        <v>2739.1</v>
      </c>
      <c r="C12" s="18">
        <f t="shared" ref="C12:E12" si="40">SUM(C9:C11)</f>
        <v>2797.6</v>
      </c>
      <c r="D12" s="18">
        <f t="shared" si="40"/>
        <v>2857.2</v>
      </c>
      <c r="E12" s="18">
        <f t="shared" si="40"/>
        <v>2653.4</v>
      </c>
      <c r="F12" s="18">
        <f t="shared" si="39"/>
        <v>2653.4</v>
      </c>
      <c r="G12" s="18">
        <f t="shared" si="39"/>
        <v>2651.5</v>
      </c>
      <c r="H12" s="18">
        <f t="shared" si="39"/>
        <v>2684.4</v>
      </c>
      <c r="I12" s="18">
        <f t="shared" si="39"/>
        <v>2805.1</v>
      </c>
      <c r="J12" s="18">
        <f t="shared" si="39"/>
        <v>2888.5</v>
      </c>
      <c r="K12" s="18">
        <f t="shared" si="39"/>
        <v>2888.5</v>
      </c>
      <c r="L12" s="18">
        <f t="shared" si="39"/>
        <v>2904.7</v>
      </c>
      <c r="M12" s="18">
        <f t="shared" si="39"/>
        <v>2912.6</v>
      </c>
      <c r="N12" s="18">
        <f t="shared" si="39"/>
        <v>2949</v>
      </c>
      <c r="O12" s="18">
        <f t="shared" ref="O12:P12" si="41">SUM(O9:O11)</f>
        <v>2849</v>
      </c>
      <c r="P12" s="18">
        <f t="shared" si="41"/>
        <v>2849</v>
      </c>
      <c r="Q12" s="18">
        <f t="shared" ref="Q12:R12" si="42">SUM(Q9:Q11)</f>
        <v>2816.2999999999997</v>
      </c>
      <c r="R12" s="18">
        <f t="shared" si="42"/>
        <v>2761.8</v>
      </c>
      <c r="S12" s="18">
        <f t="shared" ref="S12:T12" si="43">SUM(S9:S11)</f>
        <v>2757.3</v>
      </c>
      <c r="T12" s="18">
        <f t="shared" si="43"/>
        <v>2732.2</v>
      </c>
      <c r="U12" s="18">
        <f t="shared" ref="U12:V12" si="44">SUM(U9:U11)</f>
        <v>2732.2</v>
      </c>
      <c r="V12" s="18">
        <f t="shared" si="44"/>
        <v>2132.8999999999996</v>
      </c>
      <c r="W12" s="18">
        <f t="shared" ref="W12:X12" si="45">SUM(W9:W11)</f>
        <v>2078.3000000000002</v>
      </c>
      <c r="X12" s="18">
        <f t="shared" si="45"/>
        <v>2024.8000000000002</v>
      </c>
      <c r="Y12" s="18">
        <f t="shared" ref="Y12:Z12" si="46">SUM(Y9:Y11)</f>
        <v>1919</v>
      </c>
      <c r="Z12" s="18">
        <f t="shared" si="46"/>
        <v>1919</v>
      </c>
      <c r="AA12" s="18">
        <f t="shared" ref="AA12:AB12" si="47">SUM(AA9:AA11)</f>
        <v>3179.3999999999996</v>
      </c>
      <c r="AB12" s="18">
        <f t="shared" si="47"/>
        <v>3143.7</v>
      </c>
      <c r="AC12" s="18">
        <f t="shared" ref="AC12:AD12" si="48">SUM(AC9:AC11)</f>
        <v>3100.2</v>
      </c>
      <c r="AD12" s="18">
        <f t="shared" si="48"/>
        <v>1972.2</v>
      </c>
      <c r="AE12" s="18">
        <f t="shared" ref="AE12:AF12" si="49">SUM(AE9:AE11)</f>
        <v>1972.2</v>
      </c>
      <c r="AF12" s="18">
        <f t="shared" si="49"/>
        <v>2041.1</v>
      </c>
      <c r="AG12" s="18">
        <f t="shared" ref="AG12:AH12" si="50">SUM(AG9:AG11)</f>
        <v>3024.2</v>
      </c>
      <c r="AH12" s="18">
        <f t="shared" si="50"/>
        <v>3022.6</v>
      </c>
      <c r="AI12" s="18">
        <f t="shared" ref="AI12:AJ12" si="51">SUM(AI9:AI11)</f>
        <v>2511.8000000000002</v>
      </c>
      <c r="AJ12" s="18">
        <f t="shared" si="51"/>
        <v>2511.8000000000002</v>
      </c>
      <c r="AK12" s="18">
        <f t="shared" ref="AK12:AL12" si="52">SUM(AK9:AK11)</f>
        <v>2896.6</v>
      </c>
      <c r="AL12" s="18">
        <f t="shared" si="52"/>
        <v>2886.6</v>
      </c>
      <c r="AM12" s="18">
        <f t="shared" ref="AM12:AN12" si="53">SUM(AM9:AM11)</f>
        <v>2764.7</v>
      </c>
      <c r="AN12" s="18">
        <f t="shared" si="53"/>
        <v>2937.8</v>
      </c>
      <c r="AO12" s="18">
        <f t="shared" ref="AO12:AP12" si="54">SUM(AO9:AO11)</f>
        <v>2937.8</v>
      </c>
      <c r="AP12" s="18">
        <f t="shared" si="54"/>
        <v>3002.8999999999996</v>
      </c>
      <c r="AQ12" s="18">
        <f t="shared" ref="AQ12:AR12" si="55">SUM(AQ9:AQ11)</f>
        <v>3079.7999999999997</v>
      </c>
      <c r="AR12" s="18">
        <f t="shared" si="55"/>
        <v>3148.1000000000004</v>
      </c>
      <c r="AS12" s="18">
        <f t="shared" ref="AS12:AT12" si="56">SUM(AS9:AS11)</f>
        <v>3242.5</v>
      </c>
      <c r="AT12" s="18">
        <f t="shared" si="56"/>
        <v>3242.5</v>
      </c>
    </row>
    <row r="14" spans="1:46" ht="13.5" customHeight="1" x14ac:dyDescent="0.25">
      <c r="A14" s="53" t="s">
        <v>186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P45"/>
  <sheetViews>
    <sheetView showGridLines="0" tabSelected="1" zoomScale="96" zoomScaleNormal="96" workbookViewId="0">
      <selection activeCell="AP38" sqref="AP38"/>
    </sheetView>
  </sheetViews>
  <sheetFormatPr defaultColWidth="9.140625" defaultRowHeight="15" x14ac:dyDescent="0.25"/>
  <cols>
    <col min="1" max="1" width="50.85546875" bestFit="1" customWidth="1"/>
    <col min="2" max="27" width="10.85546875" hidden="1" customWidth="1"/>
    <col min="28" max="42" width="10.85546875" customWidth="1"/>
  </cols>
  <sheetData>
    <row r="2" spans="1:42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  <c r="AM2" s="94" t="s">
        <v>209</v>
      </c>
      <c r="AN2" s="94" t="s">
        <v>210</v>
      </c>
      <c r="AO2" s="94" t="s">
        <v>211</v>
      </c>
      <c r="AP2" s="94" t="s">
        <v>213</v>
      </c>
    </row>
    <row r="3" spans="1:42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2">
        <v>151.19999999999999</v>
      </c>
      <c r="AN3" s="12">
        <v>150.30000000000001</v>
      </c>
      <c r="AO3" s="13">
        <v>134.80000000000001</v>
      </c>
      <c r="AP3" s="13">
        <f>SUM(AL3:AO3)</f>
        <v>603.70000000000005</v>
      </c>
    </row>
    <row r="4" spans="1:42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68"/>
      <c r="AN4" s="68"/>
      <c r="AO4" s="78"/>
      <c r="AP4" s="78"/>
    </row>
    <row r="5" spans="1:42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68">
        <v>0.8</v>
      </c>
      <c r="AN5" s="68">
        <v>0.5</v>
      </c>
      <c r="AO5" s="78">
        <v>0.7</v>
      </c>
      <c r="AP5" s="13">
        <f>SUM(AL5:AO5)-0.1</f>
        <v>3.1</v>
      </c>
    </row>
    <row r="6" spans="1:42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13">
        <v>-0.1</v>
      </c>
      <c r="AP6" s="13">
        <f>SUM(AL6:AO6)</f>
        <v>-0.1</v>
      </c>
    </row>
    <row r="7" spans="1:42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8">
        <f t="shared" ref="AM7:AN7" si="20">SUM(AM3:AM6)</f>
        <v>152</v>
      </c>
      <c r="AN7" s="18">
        <f t="shared" si="20"/>
        <v>150.80000000000001</v>
      </c>
      <c r="AO7" s="19">
        <f>SUM(AO3:AO6)</f>
        <v>135.4</v>
      </c>
      <c r="AP7" s="19">
        <f t="shared" ref="AP7" si="21">SUM(AP3:AP6)</f>
        <v>606.70000000000005</v>
      </c>
    </row>
    <row r="8" spans="1:42" ht="13.5" customHeight="1" x14ac:dyDescent="0.25"/>
    <row r="9" spans="1:42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2">+X2</f>
        <v>Q2 2021</v>
      </c>
      <c r="Y9" s="94" t="str">
        <f t="shared" si="22"/>
        <v>Q3 2021</v>
      </c>
      <c r="Z9" s="94" t="str">
        <f t="shared" si="22"/>
        <v>Q4 2021</v>
      </c>
      <c r="AA9" s="94" t="str">
        <f t="shared" si="22"/>
        <v>FY 2021</v>
      </c>
      <c r="AB9" s="94" t="str">
        <f t="shared" si="22"/>
        <v>Q1 2022</v>
      </c>
      <c r="AC9" s="94" t="str">
        <f t="shared" si="22"/>
        <v>Q2 2022</v>
      </c>
      <c r="AD9" s="94" t="str">
        <f t="shared" ref="AD9:AE9" si="23">+AD2</f>
        <v>Q3 2022</v>
      </c>
      <c r="AE9" s="94" t="str">
        <f t="shared" si="23"/>
        <v>Q4 2022</v>
      </c>
      <c r="AF9" s="94" t="str">
        <f t="shared" ref="AF9" si="24">+AF2</f>
        <v>FY 2022</v>
      </c>
      <c r="AG9" s="94" t="s">
        <v>199</v>
      </c>
      <c r="AH9" s="94" t="str">
        <f t="shared" ref="AH9:AM9" si="25">+AH2</f>
        <v>Q2 2023</v>
      </c>
      <c r="AI9" s="94" t="str">
        <f t="shared" si="25"/>
        <v>Q3 2023</v>
      </c>
      <c r="AJ9" s="94" t="str">
        <f t="shared" si="25"/>
        <v>Q4 2023</v>
      </c>
      <c r="AK9" s="94" t="str">
        <f t="shared" si="25"/>
        <v>FY 2023</v>
      </c>
      <c r="AL9" s="94" t="str">
        <f t="shared" si="25"/>
        <v>Q1 2024</v>
      </c>
      <c r="AM9" s="94" t="str">
        <f t="shared" si="25"/>
        <v>Q2 2024</v>
      </c>
      <c r="AN9" s="94" t="str">
        <f t="shared" ref="AN9:AO9" si="26">+AN2</f>
        <v>Q3 2024</v>
      </c>
      <c r="AO9" s="94" t="str">
        <f t="shared" si="26"/>
        <v>Q4 2024</v>
      </c>
      <c r="AP9" s="94" t="str">
        <f t="shared" ref="AP9" si="27">+AP2</f>
        <v>FY 2024</v>
      </c>
    </row>
    <row r="10" spans="1:42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8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2">
        <v>80</v>
      </c>
      <c r="AN10" s="12">
        <v>85.7</v>
      </c>
      <c r="AO10" s="13">
        <v>74</v>
      </c>
      <c r="AP10" s="13">
        <f>SUM(AL10:AO10)</f>
        <v>327.3</v>
      </c>
    </row>
    <row r="11" spans="1:42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8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9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30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  <c r="AN11" s="147"/>
      <c r="AO11" s="147"/>
      <c r="AP11" s="147"/>
    </row>
    <row r="12" spans="1:42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31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30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2">
        <v>-2.5</v>
      </c>
      <c r="AN12" s="12">
        <v>-2.6</v>
      </c>
      <c r="AO12" s="13">
        <v>-2.1</v>
      </c>
      <c r="AP12" s="13">
        <f>SUM(AL12:AO12)</f>
        <v>-9.2999999999999989</v>
      </c>
    </row>
    <row r="13" spans="1:42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8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9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31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30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78">
        <v>0</v>
      </c>
      <c r="AP13" s="13">
        <f>SUM(AL13:AO13)</f>
        <v>0</v>
      </c>
    </row>
    <row r="14" spans="1:42" ht="13.5" customHeight="1" x14ac:dyDescent="0.25">
      <c r="A14" s="17" t="s">
        <v>192</v>
      </c>
      <c r="B14" s="18">
        <f t="shared" ref="B14:Q14" si="32">SUM(B10:B13)</f>
        <v>97.4</v>
      </c>
      <c r="C14" s="18">
        <f t="shared" ref="C14:E14" si="33">SUM(C10:C13)</f>
        <v>84.6</v>
      </c>
      <c r="D14" s="18">
        <f t="shared" si="33"/>
        <v>76.900000000000006</v>
      </c>
      <c r="E14" s="18">
        <f t="shared" si="33"/>
        <v>164.5</v>
      </c>
      <c r="F14" s="18">
        <f t="shared" ref="F14:M14" si="34">SUM(F10:F13)</f>
        <v>423.4</v>
      </c>
      <c r="G14" s="18">
        <f t="shared" ref="G14:I14" si="35">SUM(G10:G13)</f>
        <v>62</v>
      </c>
      <c r="H14" s="18">
        <f t="shared" si="35"/>
        <v>118.6</v>
      </c>
      <c r="I14" s="18">
        <f t="shared" si="35"/>
        <v>82.1</v>
      </c>
      <c r="J14" s="18">
        <f t="shared" ref="J14:L14" si="36">SUM(J10:J13)</f>
        <v>73.5</v>
      </c>
      <c r="K14" s="18">
        <f t="shared" si="36"/>
        <v>336.2</v>
      </c>
      <c r="L14" s="18">
        <f t="shared" si="36"/>
        <v>108.5</v>
      </c>
      <c r="M14" s="18">
        <f t="shared" si="34"/>
        <v>105.39999999999999</v>
      </c>
      <c r="N14" s="18">
        <f t="shared" si="32"/>
        <v>126.30000000000001</v>
      </c>
      <c r="O14" s="18">
        <f t="shared" si="32"/>
        <v>148.4</v>
      </c>
      <c r="P14" s="18">
        <f t="shared" si="32"/>
        <v>488.6</v>
      </c>
      <c r="Q14" s="18">
        <f t="shared" si="32"/>
        <v>186.29999999999998</v>
      </c>
      <c r="R14" s="18">
        <f t="shared" ref="R14:S14" si="37">SUM(R10:R13)</f>
        <v>191.20000000000002</v>
      </c>
      <c r="S14" s="18">
        <f t="shared" si="37"/>
        <v>162</v>
      </c>
      <c r="T14" s="18">
        <f t="shared" ref="T14:U14" si="38">SUM(T10:T13)</f>
        <v>169.7</v>
      </c>
      <c r="U14" s="18">
        <f t="shared" si="38"/>
        <v>709.2</v>
      </c>
      <c r="V14" s="18">
        <f t="shared" ref="V14:W14" si="39">SUM(V10:V13)</f>
        <v>436.1</v>
      </c>
      <c r="W14" s="18">
        <f t="shared" si="39"/>
        <v>110.8</v>
      </c>
      <c r="X14" s="18">
        <f t="shared" ref="X14:Y14" si="40">SUM(X10:X13)</f>
        <v>91.1</v>
      </c>
      <c r="Y14" s="18">
        <f t="shared" si="40"/>
        <v>97.1</v>
      </c>
      <c r="Z14" s="18">
        <f t="shared" ref="Z14:AA14" si="41">SUM(Z10:Z13)</f>
        <v>102.3</v>
      </c>
      <c r="AA14" s="18">
        <f t="shared" si="41"/>
        <v>401.29999999999995</v>
      </c>
      <c r="AB14" s="18">
        <f t="shared" ref="AB14:AC14" si="42">SUM(AB10:AB13)</f>
        <v>84.799999999999983</v>
      </c>
      <c r="AC14" s="18">
        <f t="shared" si="42"/>
        <v>75.599999999999994</v>
      </c>
      <c r="AD14" s="18">
        <f t="shared" ref="AD14:AE14" si="43">SUM(AD10:AD13)</f>
        <v>80.400000000000006</v>
      </c>
      <c r="AE14" s="18">
        <f t="shared" si="43"/>
        <v>104.89999999999999</v>
      </c>
      <c r="AF14" s="18">
        <f t="shared" ref="AF14:AG14" si="44">SUM(AF10:AF13)</f>
        <v>345.7</v>
      </c>
      <c r="AG14" s="18">
        <f t="shared" si="44"/>
        <v>79</v>
      </c>
      <c r="AH14" s="18">
        <f t="shared" ref="AH14:AI14" si="45">SUM(AH10:AH13)</f>
        <v>60.9</v>
      </c>
      <c r="AI14" s="18">
        <f t="shared" si="45"/>
        <v>74.5</v>
      </c>
      <c r="AJ14" s="18">
        <f t="shared" ref="AJ14:AK14" si="46">SUM(AJ10:AJ13)</f>
        <v>91.100000000000009</v>
      </c>
      <c r="AK14" s="18">
        <f t="shared" si="46"/>
        <v>305.50000000000006</v>
      </c>
      <c r="AL14" s="18">
        <f t="shared" ref="AL14:AM14" si="47">SUM(AL10:AL13)</f>
        <v>85.5</v>
      </c>
      <c r="AM14" s="18">
        <f t="shared" si="47"/>
        <v>77.5</v>
      </c>
      <c r="AN14" s="18">
        <f t="shared" ref="AN14:AO14" si="48">SUM(AN10:AN13)</f>
        <v>83.100000000000009</v>
      </c>
      <c r="AO14" s="19">
        <f t="shared" si="48"/>
        <v>71.900000000000006</v>
      </c>
      <c r="AP14" s="19">
        <f t="shared" ref="AP14" si="49">SUM(AP10:AP13)</f>
        <v>318</v>
      </c>
    </row>
    <row r="15" spans="1:42" ht="13.5" customHeight="1" x14ac:dyDescent="0.25"/>
    <row r="16" spans="1:42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50">+X2</f>
        <v>Q2 2021</v>
      </c>
      <c r="Y16" s="94" t="str">
        <f t="shared" si="50"/>
        <v>Q3 2021</v>
      </c>
      <c r="Z16" s="94" t="str">
        <f t="shared" si="50"/>
        <v>Q4 2021</v>
      </c>
      <c r="AA16" s="94" t="str">
        <f t="shared" si="50"/>
        <v>FY 2021</v>
      </c>
      <c r="AB16" s="94" t="str">
        <f t="shared" si="50"/>
        <v>Q1 2022</v>
      </c>
      <c r="AC16" s="94" t="str">
        <f t="shared" si="50"/>
        <v>Q2 2022</v>
      </c>
      <c r="AD16" s="94" t="str">
        <f t="shared" ref="AD16:AE16" si="51">+AD2</f>
        <v>Q3 2022</v>
      </c>
      <c r="AE16" s="94" t="str">
        <f t="shared" si="51"/>
        <v>Q4 2022</v>
      </c>
      <c r="AF16" s="94" t="str">
        <f t="shared" ref="AF16:AG16" si="52">+AF2</f>
        <v>FY 2022</v>
      </c>
      <c r="AG16" s="94" t="str">
        <f t="shared" si="52"/>
        <v>Q1 2023</v>
      </c>
      <c r="AH16" s="94" t="str">
        <f t="shared" ref="AH16:AI16" si="53">+AH2</f>
        <v>Q2 2023</v>
      </c>
      <c r="AI16" s="94" t="str">
        <f t="shared" si="53"/>
        <v>Q3 2023</v>
      </c>
      <c r="AJ16" s="94" t="str">
        <f t="shared" ref="AJ16:AK16" si="54">+AJ2</f>
        <v>Q4 2023</v>
      </c>
      <c r="AK16" s="94" t="str">
        <f t="shared" si="54"/>
        <v>FY 2023</v>
      </c>
      <c r="AL16" s="94" t="str">
        <f t="shared" ref="AL16:AM16" si="55">+AL2</f>
        <v>Q1 2024</v>
      </c>
      <c r="AM16" s="94" t="str">
        <f t="shared" si="55"/>
        <v>Q2 2024</v>
      </c>
      <c r="AN16" s="94" t="str">
        <f t="shared" ref="AN16:AO16" si="56">+AN2</f>
        <v>Q3 2024</v>
      </c>
      <c r="AO16" s="94" t="str">
        <f t="shared" si="56"/>
        <v>Q4 2024</v>
      </c>
      <c r="AP16" s="94" t="str">
        <f t="shared" ref="AP16" si="57">+AP2</f>
        <v>FY 2024</v>
      </c>
    </row>
    <row r="17" spans="1:42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58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2">
        <v>-43.6</v>
      </c>
      <c r="AN17" s="12">
        <v>-43.5</v>
      </c>
      <c r="AO17" s="13">
        <v>-39.799999999999997</v>
      </c>
      <c r="AP17" s="13">
        <f>SUM(AL17:AO17)</f>
        <v>-169.5</v>
      </c>
    </row>
    <row r="18" spans="1:42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58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9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60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61">SUM(AB18:AE18)</f>
        <v>0</v>
      </c>
      <c r="AG18" s="68"/>
      <c r="AH18" s="68"/>
      <c r="AI18" s="68"/>
      <c r="AJ18" s="68"/>
      <c r="AK18" s="68"/>
      <c r="AL18" s="68"/>
      <c r="AM18" s="68"/>
      <c r="AN18" s="68"/>
      <c r="AO18" s="78"/>
      <c r="AP18" s="78"/>
    </row>
    <row r="19" spans="1:42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60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61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2">
        <v>-2</v>
      </c>
      <c r="AN19" s="12">
        <v>-2</v>
      </c>
      <c r="AO19" s="13">
        <v>-1.3</v>
      </c>
      <c r="AP19" s="13">
        <f>SUM(AL19:AO19)</f>
        <v>-7.3</v>
      </c>
    </row>
    <row r="20" spans="1:42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58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9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60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61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78">
        <v>0</v>
      </c>
      <c r="AP20" s="78">
        <f>SUM(AL20:AO20)</f>
        <v>0</v>
      </c>
    </row>
    <row r="21" spans="1:42" ht="13.5" customHeight="1" x14ac:dyDescent="0.25">
      <c r="A21" s="17" t="s">
        <v>193</v>
      </c>
      <c r="B21" s="18">
        <f t="shared" ref="B21:P21" si="62">SUM(B17:B20)</f>
        <v>-61.2</v>
      </c>
      <c r="C21" s="18">
        <f t="shared" ref="C21:E21" si="63">SUM(C17:C20)</f>
        <v>-59.7</v>
      </c>
      <c r="D21" s="18">
        <f t="shared" si="63"/>
        <v>-57.7</v>
      </c>
      <c r="E21" s="18">
        <f t="shared" si="63"/>
        <v>-279.8</v>
      </c>
      <c r="F21" s="18">
        <f t="shared" ref="F21:M21" si="64">SUM(F17:F20)</f>
        <v>-458.4</v>
      </c>
      <c r="G21" s="18">
        <f t="shared" ref="G21:I21" si="65">SUM(G17:G20)</f>
        <v>-57.3</v>
      </c>
      <c r="H21" s="18">
        <f t="shared" si="65"/>
        <v>-85.2</v>
      </c>
      <c r="I21" s="18">
        <f t="shared" si="65"/>
        <v>-55.2</v>
      </c>
      <c r="J21" s="18">
        <f t="shared" ref="J21:L21" si="66">SUM(J17:J20)</f>
        <v>-58.3</v>
      </c>
      <c r="K21" s="18">
        <f t="shared" si="66"/>
        <v>-256</v>
      </c>
      <c r="L21" s="18">
        <f t="shared" si="66"/>
        <v>-77</v>
      </c>
      <c r="M21" s="18">
        <f t="shared" si="64"/>
        <v>-83.3</v>
      </c>
      <c r="N21" s="18">
        <f t="shared" si="62"/>
        <v>-86.699999999999989</v>
      </c>
      <c r="O21" s="18">
        <f t="shared" si="62"/>
        <v>-84.7</v>
      </c>
      <c r="P21" s="18">
        <f t="shared" si="62"/>
        <v>-331.7</v>
      </c>
      <c r="Q21" s="18">
        <f t="shared" ref="Q21:R21" si="67">SUM(Q17:Q20)</f>
        <v>-104</v>
      </c>
      <c r="R21" s="18">
        <f t="shared" si="67"/>
        <v>-101.1</v>
      </c>
      <c r="S21" s="18">
        <f t="shared" ref="S21:T21" si="68">SUM(S17:S20)</f>
        <v>-96.4</v>
      </c>
      <c r="T21" s="18">
        <f t="shared" si="68"/>
        <v>-110.8</v>
      </c>
      <c r="U21" s="18">
        <f t="shared" ref="U21:V21" si="69">SUM(U17:U20)</f>
        <v>-412.30000000000007</v>
      </c>
      <c r="V21" s="18">
        <f t="shared" si="69"/>
        <v>-580.90000000000009</v>
      </c>
      <c r="W21" s="18">
        <f t="shared" ref="W21:X21" si="70">SUM(W17:W20)</f>
        <v>-69.399999999999991</v>
      </c>
      <c r="X21" s="18">
        <f t="shared" si="70"/>
        <v>-67.899999999999991</v>
      </c>
      <c r="Y21" s="18">
        <f t="shared" ref="Y21:Z21" si="71">SUM(Y17:Y20)</f>
        <v>-68.8</v>
      </c>
      <c r="Z21" s="18">
        <f t="shared" si="71"/>
        <v>-153.19999999999999</v>
      </c>
      <c r="AA21" s="18">
        <f t="shared" ref="AA21:AB21" si="72">SUM(AA17:AA20)</f>
        <v>-359.3</v>
      </c>
      <c r="AB21" s="18">
        <f t="shared" si="72"/>
        <v>-54.4</v>
      </c>
      <c r="AC21" s="18">
        <f t="shared" ref="AC21:AD21" si="73">SUM(AC17:AC20)</f>
        <v>-49.800000000000004</v>
      </c>
      <c r="AD21" s="18">
        <f t="shared" si="73"/>
        <v>-50.8</v>
      </c>
      <c r="AE21" s="18">
        <f t="shared" ref="AE21:AF21" si="74">SUM(AE17:AE20)</f>
        <v>-67.099999999999994</v>
      </c>
      <c r="AF21" s="18">
        <f t="shared" si="74"/>
        <v>-222.1</v>
      </c>
      <c r="AG21" s="18">
        <f t="shared" ref="AG21:AH21" si="75">SUM(AG17:AG20)</f>
        <v>-41.8</v>
      </c>
      <c r="AH21" s="18">
        <f t="shared" si="75"/>
        <v>-42.699999999999996</v>
      </c>
      <c r="AI21" s="18">
        <f t="shared" ref="AI21:AJ21" si="76">SUM(AI17:AI20)</f>
        <v>-36.300000000000004</v>
      </c>
      <c r="AJ21" s="18">
        <f t="shared" si="76"/>
        <v>-46.8</v>
      </c>
      <c r="AK21" s="18">
        <f t="shared" ref="AK21:AL21" si="77">SUM(AK17:AK20)</f>
        <v>-167.6</v>
      </c>
      <c r="AL21" s="18">
        <f t="shared" si="77"/>
        <v>-44.6</v>
      </c>
      <c r="AM21" s="18">
        <f t="shared" ref="AM21:AN21" si="78">SUM(AM17:AM20)</f>
        <v>-45.6</v>
      </c>
      <c r="AN21" s="18">
        <f t="shared" si="78"/>
        <v>-45.5</v>
      </c>
      <c r="AO21" s="19">
        <f t="shared" ref="AO21:AP21" si="79">SUM(AO17:AO20)</f>
        <v>-41.099999999999994</v>
      </c>
      <c r="AP21" s="19">
        <f t="shared" si="79"/>
        <v>-176.8</v>
      </c>
    </row>
    <row r="22" spans="1:42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42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80">+X2</f>
        <v>Q2 2021</v>
      </c>
      <c r="Y23" s="94" t="str">
        <f t="shared" si="80"/>
        <v>Q3 2021</v>
      </c>
      <c r="Z23" s="94" t="str">
        <f t="shared" si="80"/>
        <v>Q4 2021</v>
      </c>
      <c r="AA23" s="94" t="str">
        <f t="shared" si="80"/>
        <v>FY 2021</v>
      </c>
      <c r="AB23" s="94" t="str">
        <f t="shared" si="80"/>
        <v>Q1 2022</v>
      </c>
      <c r="AC23" s="94" t="str">
        <f t="shared" si="80"/>
        <v>Q2 2022</v>
      </c>
      <c r="AD23" s="94" t="str">
        <f t="shared" ref="AD23:AE23" si="81">+AD2</f>
        <v>Q3 2022</v>
      </c>
      <c r="AE23" s="94" t="str">
        <f t="shared" si="81"/>
        <v>Q4 2022</v>
      </c>
      <c r="AF23" s="94" t="str">
        <f t="shared" ref="AF23:AG23" si="82">+AF2</f>
        <v>FY 2022</v>
      </c>
      <c r="AG23" s="94" t="str">
        <f t="shared" si="82"/>
        <v>Q1 2023</v>
      </c>
      <c r="AH23" s="94" t="str">
        <f t="shared" ref="AH23:AI23" si="83">+AH2</f>
        <v>Q2 2023</v>
      </c>
      <c r="AI23" s="94" t="str">
        <f t="shared" si="83"/>
        <v>Q3 2023</v>
      </c>
      <c r="AJ23" s="94" t="str">
        <f t="shared" ref="AJ23:AK23" si="84">+AJ2</f>
        <v>Q4 2023</v>
      </c>
      <c r="AK23" s="94" t="str">
        <f t="shared" si="84"/>
        <v>FY 2023</v>
      </c>
      <c r="AL23" s="94" t="str">
        <f t="shared" ref="AL23:AM23" si="85">+AL2</f>
        <v>Q1 2024</v>
      </c>
      <c r="AM23" s="94" t="str">
        <f t="shared" si="85"/>
        <v>Q2 2024</v>
      </c>
      <c r="AN23" s="94" t="str">
        <f t="shared" ref="AN23:AO23" si="86">+AN2</f>
        <v>Q3 2024</v>
      </c>
      <c r="AO23" s="94" t="str">
        <f t="shared" si="86"/>
        <v>Q4 2024</v>
      </c>
      <c r="AP23" s="94" t="str">
        <f t="shared" ref="AP23" si="87">+AP2</f>
        <v>FY 2024</v>
      </c>
    </row>
    <row r="24" spans="1:42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88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89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90">AB10+AB17</f>
        <v>35.899999999999984</v>
      </c>
      <c r="AC24" s="12">
        <f t="shared" si="90"/>
        <v>30.499999999999993</v>
      </c>
      <c r="AD24" s="12">
        <f t="shared" si="90"/>
        <v>33.700000000000003</v>
      </c>
      <c r="AE24" s="12">
        <f t="shared" si="90"/>
        <v>42.8</v>
      </c>
      <c r="AF24" s="12">
        <f t="shared" si="90"/>
        <v>142.89999999999998</v>
      </c>
      <c r="AG24" s="12">
        <f t="shared" si="90"/>
        <v>43.900000000000006</v>
      </c>
      <c r="AH24" s="12">
        <f t="shared" ref="AH24" si="91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2">
        <v>36.4</v>
      </c>
      <c r="AN24" s="12">
        <v>42.2</v>
      </c>
      <c r="AO24" s="13">
        <v>34.200000000000003</v>
      </c>
      <c r="AP24" s="13">
        <f>SUM(AL24:AO24)</f>
        <v>157.80000000000001</v>
      </c>
    </row>
    <row r="25" spans="1:42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89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92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93">+W25+X25+Y25+Z25</f>
        <v>0</v>
      </c>
      <c r="AB25" s="68">
        <f t="shared" ref="AB25:AC27" si="94">AB11+AB18</f>
        <v>0</v>
      </c>
      <c r="AC25" s="68">
        <f t="shared" si="94"/>
        <v>0</v>
      </c>
      <c r="AD25" s="68">
        <f t="shared" ref="AD25:AE25" si="95">AD11+AD18</f>
        <v>0</v>
      </c>
      <c r="AE25" s="68">
        <f t="shared" si="95"/>
        <v>0</v>
      </c>
      <c r="AF25" s="68">
        <f>AF11+AF18</f>
        <v>0</v>
      </c>
      <c r="AG25" s="68">
        <f t="shared" ref="AG25:AH25" si="96">AG11+AG18</f>
        <v>0</v>
      </c>
      <c r="AH25" s="68">
        <f t="shared" si="96"/>
        <v>0</v>
      </c>
      <c r="AI25" s="68">
        <f t="shared" ref="AI25:AJ25" si="97">AI11+AI18</f>
        <v>0</v>
      </c>
      <c r="AJ25" s="68">
        <f t="shared" si="97"/>
        <v>0</v>
      </c>
      <c r="AK25" s="68">
        <f t="shared" ref="AK25" si="98">AK11+AK18</f>
        <v>0</v>
      </c>
      <c r="AL25" s="68"/>
      <c r="AM25" s="68"/>
      <c r="AN25" s="68"/>
      <c r="AO25" s="78"/>
      <c r="AP25" s="78"/>
    </row>
    <row r="26" spans="1:42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93"/>
        <v>-20.399999999999999</v>
      </c>
      <c r="AB26" s="12">
        <f t="shared" si="94"/>
        <v>-5.5</v>
      </c>
      <c r="AC26" s="12">
        <f t="shared" si="94"/>
        <v>-4.7</v>
      </c>
      <c r="AD26" s="12">
        <f t="shared" ref="AD26:AE26" si="99">AD12+AD19</f>
        <v>-4.0999999999999996</v>
      </c>
      <c r="AE26" s="12">
        <f t="shared" si="99"/>
        <v>-4.5999999999999996</v>
      </c>
      <c r="AF26" s="12">
        <f>AF12+AF19</f>
        <v>-18.899999999999999</v>
      </c>
      <c r="AG26" s="12">
        <f t="shared" ref="AG26:AH26" si="100">AG12+AG19</f>
        <v>-6.6999999999999993</v>
      </c>
      <c r="AH26" s="12">
        <f t="shared" si="100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2">
        <v>-4.5</v>
      </c>
      <c r="AN26" s="12">
        <v>-4.5999999999999996</v>
      </c>
      <c r="AO26" s="13">
        <v>-3.4</v>
      </c>
      <c r="AP26" s="13">
        <f>SUM(AL26:AO26)</f>
        <v>-16.599999999999998</v>
      </c>
    </row>
    <row r="27" spans="1:42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89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92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93"/>
        <v>0</v>
      </c>
      <c r="AB27" s="68">
        <f t="shared" si="94"/>
        <v>0</v>
      </c>
      <c r="AC27" s="68">
        <f t="shared" si="94"/>
        <v>0</v>
      </c>
      <c r="AD27" s="68">
        <f t="shared" ref="AD27:AE27" si="101">AD13+AD20</f>
        <v>0</v>
      </c>
      <c r="AE27" s="12">
        <f t="shared" si="101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78">
        <v>0</v>
      </c>
      <c r="AP27" s="183">
        <f>SUM(AL27:AO27)</f>
        <v>0</v>
      </c>
    </row>
    <row r="28" spans="1:42" ht="13.5" customHeight="1" x14ac:dyDescent="0.25">
      <c r="A28" s="17" t="s">
        <v>194</v>
      </c>
      <c r="B28" s="18">
        <f t="shared" ref="B28:P28" si="102">SUM(B24:B27)</f>
        <v>36.200000000000003</v>
      </c>
      <c r="C28" s="18">
        <f t="shared" ref="C28:E28" si="103">SUM(C24:C27)</f>
        <v>24.9</v>
      </c>
      <c r="D28" s="18">
        <f t="shared" si="103"/>
        <v>19.2</v>
      </c>
      <c r="E28" s="18">
        <f t="shared" si="103"/>
        <v>-115.3</v>
      </c>
      <c r="F28" s="18">
        <f t="shared" ref="F28:M28" si="104">SUM(F24:F27)</f>
        <v>-35</v>
      </c>
      <c r="G28" s="18">
        <f t="shared" ref="G28:I28" si="105">SUM(G24:G27)</f>
        <v>4.7</v>
      </c>
      <c r="H28" s="18">
        <f t="shared" si="105"/>
        <v>33.4</v>
      </c>
      <c r="I28" s="18">
        <f t="shared" si="105"/>
        <v>26.900000000000002</v>
      </c>
      <c r="J28" s="18">
        <f t="shared" ref="J28:L28" si="106">SUM(J24:J27)</f>
        <v>15.2</v>
      </c>
      <c r="K28" s="18">
        <f t="shared" si="106"/>
        <v>80.2</v>
      </c>
      <c r="L28" s="18">
        <f t="shared" si="106"/>
        <v>31.5</v>
      </c>
      <c r="M28" s="18">
        <f t="shared" si="104"/>
        <v>21.8</v>
      </c>
      <c r="N28" s="18">
        <f t="shared" si="102"/>
        <v>39.599999999999994</v>
      </c>
      <c r="O28" s="18">
        <f t="shared" si="102"/>
        <v>63.699999999999996</v>
      </c>
      <c r="P28" s="18">
        <f t="shared" si="102"/>
        <v>156.6</v>
      </c>
      <c r="Q28" s="18">
        <f t="shared" ref="Q28:R28" si="107">SUM(Q24:Q27)</f>
        <v>82.3</v>
      </c>
      <c r="R28" s="18">
        <f t="shared" si="107"/>
        <v>90.1</v>
      </c>
      <c r="S28" s="18">
        <f t="shared" ref="S28:T28" si="108">SUM(S24:S27)</f>
        <v>65.600000000000009</v>
      </c>
      <c r="T28" s="18">
        <f t="shared" si="108"/>
        <v>58.900000000000006</v>
      </c>
      <c r="U28" s="18">
        <f t="shared" ref="U28:V28" si="109">SUM(U24:U27)</f>
        <v>296.89999999999998</v>
      </c>
      <c r="V28" s="18">
        <f t="shared" si="109"/>
        <v>-144.80000000000001</v>
      </c>
      <c r="W28" s="18">
        <f t="shared" ref="W28:X28" si="110">SUM(W24:W27)</f>
        <v>41.4</v>
      </c>
      <c r="X28" s="18">
        <f t="shared" si="110"/>
        <v>23.2</v>
      </c>
      <c r="Y28" s="18">
        <f t="shared" ref="Y28:Z28" si="111">SUM(Y24:Y27)</f>
        <v>28.299999999999997</v>
      </c>
      <c r="Z28" s="18">
        <f t="shared" si="111"/>
        <v>-50.9</v>
      </c>
      <c r="AA28" s="18">
        <f t="shared" ref="AA28:AB28" si="112">SUM(AA24:AA27)</f>
        <v>42.000000000000014</v>
      </c>
      <c r="AB28" s="18">
        <f t="shared" si="112"/>
        <v>30.399999999999984</v>
      </c>
      <c r="AC28" s="18">
        <f t="shared" ref="AC28:AD28" si="113">SUM(AC24:AC27)</f>
        <v>25.799999999999994</v>
      </c>
      <c r="AD28" s="18">
        <f t="shared" si="113"/>
        <v>29.6</v>
      </c>
      <c r="AE28" s="18">
        <f t="shared" ref="AE28:AF28" si="114">SUM(AE24:AE27)</f>
        <v>37.799999999999997</v>
      </c>
      <c r="AF28" s="18">
        <f t="shared" si="114"/>
        <v>123.59999999999997</v>
      </c>
      <c r="AG28" s="18">
        <f t="shared" ref="AG28:AH28" si="115">SUM(AG24:AG27)</f>
        <v>37.200000000000003</v>
      </c>
      <c r="AH28" s="18">
        <f t="shared" si="115"/>
        <v>18.200000000000003</v>
      </c>
      <c r="AI28" s="18">
        <f t="shared" ref="AI28:AN28" si="116">SUM(AI24:AI27)</f>
        <v>38.199999999999996</v>
      </c>
      <c r="AJ28" s="18">
        <f t="shared" si="116"/>
        <v>44.3</v>
      </c>
      <c r="AK28" s="18">
        <f t="shared" si="116"/>
        <v>137.9</v>
      </c>
      <c r="AL28" s="18">
        <f t="shared" si="116"/>
        <v>40.9</v>
      </c>
      <c r="AM28" s="18">
        <f t="shared" si="116"/>
        <v>31.9</v>
      </c>
      <c r="AN28" s="18">
        <f t="shared" si="116"/>
        <v>37.6</v>
      </c>
      <c r="AO28" s="19">
        <f t="shared" ref="AO28:AP28" si="117">SUM(AO24:AO27)</f>
        <v>30.800000000000004</v>
      </c>
      <c r="AP28" s="19">
        <f t="shared" si="117"/>
        <v>141.20000000000002</v>
      </c>
    </row>
    <row r="29" spans="1:42" ht="13.5" customHeight="1" x14ac:dyDescent="0.25"/>
    <row r="30" spans="1:42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18">+X2</f>
        <v>Q2 2021</v>
      </c>
      <c r="Y30" s="94" t="str">
        <f t="shared" si="118"/>
        <v>Q3 2021</v>
      </c>
      <c r="Z30" s="94" t="str">
        <f t="shared" si="118"/>
        <v>Q4 2021</v>
      </c>
      <c r="AA30" s="94" t="str">
        <f t="shared" si="118"/>
        <v>FY 2021</v>
      </c>
      <c r="AB30" s="94" t="str">
        <f t="shared" si="118"/>
        <v>Q1 2022</v>
      </c>
      <c r="AC30" s="94" t="str">
        <f t="shared" si="118"/>
        <v>Q2 2022</v>
      </c>
      <c r="AD30" s="94" t="str">
        <f t="shared" ref="AD30:AE30" si="119">+AD2</f>
        <v>Q3 2022</v>
      </c>
      <c r="AE30" s="94" t="str">
        <f t="shared" si="119"/>
        <v>Q4 2022</v>
      </c>
      <c r="AF30" s="94" t="str">
        <f t="shared" ref="AF30:AG30" si="120">+AF2</f>
        <v>FY 2022</v>
      </c>
      <c r="AG30" s="94" t="str">
        <f t="shared" si="120"/>
        <v>Q1 2023</v>
      </c>
      <c r="AH30" s="94" t="str">
        <f t="shared" ref="AH30:AI30" si="121">+AH2</f>
        <v>Q2 2023</v>
      </c>
      <c r="AI30" s="94" t="str">
        <f t="shared" si="121"/>
        <v>Q3 2023</v>
      </c>
      <c r="AJ30" s="94" t="str">
        <f t="shared" ref="AJ30:AK30" si="122">+AJ2</f>
        <v>Q4 2023</v>
      </c>
      <c r="AK30" s="94" t="str">
        <f t="shared" si="122"/>
        <v>FY 2023</v>
      </c>
      <c r="AL30" s="94" t="str">
        <f t="shared" ref="AL30:AM30" si="123">+AL2</f>
        <v>Q1 2024</v>
      </c>
      <c r="AM30" s="94" t="str">
        <f t="shared" si="123"/>
        <v>Q2 2024</v>
      </c>
      <c r="AN30" s="94" t="str">
        <f t="shared" ref="AN30:AO30" si="124">+AN2</f>
        <v>Q3 2024</v>
      </c>
      <c r="AO30" s="94" t="str">
        <f t="shared" si="124"/>
        <v>Q4 2024</v>
      </c>
      <c r="AP30" s="94" t="str">
        <f t="shared" ref="AP30" si="125">+AP2</f>
        <v>FY 2024</v>
      </c>
    </row>
    <row r="31" spans="1:42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26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2">
        <v>122.1</v>
      </c>
      <c r="AN31" s="12">
        <v>109.9</v>
      </c>
      <c r="AO31" s="13">
        <v>141.1</v>
      </c>
      <c r="AP31" s="13">
        <f>SUM(AL31:AO31)</f>
        <v>493.20000000000005</v>
      </c>
    </row>
    <row r="32" spans="1:42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26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27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28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29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68"/>
      <c r="AN32" s="68"/>
      <c r="AO32" s="78"/>
      <c r="AP32" s="78"/>
    </row>
    <row r="33" spans="1:42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28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29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6">
        <v>0.7</v>
      </c>
      <c r="AN33" s="26">
        <v>0.8</v>
      </c>
      <c r="AO33" s="28">
        <v>0.5</v>
      </c>
      <c r="AP33" s="13">
        <f>SUM(AL33:AO33)</f>
        <v>2.5999999999999996</v>
      </c>
    </row>
    <row r="34" spans="1:42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26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27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28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29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78">
        <v>0</v>
      </c>
      <c r="AP34" s="78">
        <v>0</v>
      </c>
    </row>
    <row r="35" spans="1:42" ht="13.5" customHeight="1" x14ac:dyDescent="0.25">
      <c r="A35" s="17" t="s">
        <v>195</v>
      </c>
      <c r="B35" s="18">
        <f t="shared" ref="B35:P35" si="130">SUM(B31:B34)</f>
        <v>89.7</v>
      </c>
      <c r="C35" s="18">
        <f t="shared" ref="C35:E35" si="131">SUM(C31:C34)</f>
        <v>118.2</v>
      </c>
      <c r="D35" s="18">
        <f t="shared" si="131"/>
        <v>117.2</v>
      </c>
      <c r="E35" s="18">
        <f t="shared" si="131"/>
        <v>76.2</v>
      </c>
      <c r="F35" s="18">
        <f t="shared" ref="F35:M35" si="132">SUM(F31:F34)</f>
        <v>401.3</v>
      </c>
      <c r="G35" s="18">
        <f t="shared" ref="G35:I35" si="133">SUM(G31:G34)</f>
        <v>55.4</v>
      </c>
      <c r="H35" s="18">
        <f t="shared" si="133"/>
        <v>118.10000000000001</v>
      </c>
      <c r="I35" s="18">
        <f t="shared" si="133"/>
        <v>175.9</v>
      </c>
      <c r="J35" s="18">
        <f t="shared" ref="J35:L35" si="134">SUM(J31:J34)</f>
        <v>141.80000000000001</v>
      </c>
      <c r="K35" s="18">
        <f t="shared" si="134"/>
        <v>491.2</v>
      </c>
      <c r="L35" s="18">
        <f t="shared" si="134"/>
        <v>93.4</v>
      </c>
      <c r="M35" s="18">
        <f t="shared" si="132"/>
        <v>90.9</v>
      </c>
      <c r="N35" s="18">
        <f t="shared" si="130"/>
        <v>123.20000000000002</v>
      </c>
      <c r="O35" s="18">
        <f t="shared" si="130"/>
        <v>53</v>
      </c>
      <c r="P35" s="18">
        <f t="shared" si="130"/>
        <v>360.5</v>
      </c>
      <c r="Q35" s="18">
        <f t="shared" ref="Q35:R35" si="135">SUM(Q31:Q34)</f>
        <v>46.400000000000006</v>
      </c>
      <c r="R35" s="18">
        <f t="shared" si="135"/>
        <v>42.900000000000006</v>
      </c>
      <c r="S35" s="18">
        <f t="shared" ref="S35:T35" si="136">SUM(S31:S34)</f>
        <v>93.399999999999991</v>
      </c>
      <c r="T35" s="18">
        <f t="shared" si="136"/>
        <v>83.199999999999989</v>
      </c>
      <c r="U35" s="18">
        <f t="shared" ref="U35:V35" si="137">SUM(U31:U34)</f>
        <v>265.89999999999998</v>
      </c>
      <c r="V35" s="18">
        <f t="shared" si="137"/>
        <v>72.900000000000006</v>
      </c>
      <c r="W35" s="18">
        <f t="shared" ref="W35:X35" si="138">SUM(W31:W34)</f>
        <v>12.9</v>
      </c>
      <c r="X35" s="18">
        <f t="shared" si="138"/>
        <v>53.4</v>
      </c>
      <c r="Y35" s="18">
        <f t="shared" ref="Y35:Z35" si="139">SUM(Y31:Y34)</f>
        <v>72.399999999999991</v>
      </c>
      <c r="Z35" s="18">
        <f t="shared" si="139"/>
        <v>288.89999999999998</v>
      </c>
      <c r="AA35" s="18">
        <f t="shared" ref="AA35:AB35" si="140">SUM(AA31:AA34)</f>
        <v>427.59999999999997</v>
      </c>
      <c r="AB35" s="18">
        <f t="shared" si="140"/>
        <v>138</v>
      </c>
      <c r="AC35" s="18">
        <f t="shared" ref="AC35:AD35" si="141">SUM(AC31:AC34)</f>
        <v>169.7</v>
      </c>
      <c r="AD35" s="18">
        <f t="shared" si="141"/>
        <v>209.3</v>
      </c>
      <c r="AE35" s="18">
        <f t="shared" ref="AE35:AF35" si="142">SUM(AE31:AE34)</f>
        <v>266.20000000000005</v>
      </c>
      <c r="AF35" s="18">
        <f t="shared" si="142"/>
        <v>783.2</v>
      </c>
      <c r="AG35" s="18">
        <f t="shared" ref="AG35:AH35" si="143">SUM(AG31:AG34)</f>
        <v>143.89999999999998</v>
      </c>
      <c r="AH35" s="18">
        <f t="shared" si="143"/>
        <v>216.10000000000002</v>
      </c>
      <c r="AI35" s="18">
        <f t="shared" ref="AI35:AJ35" si="144">SUM(AI31:AI34)</f>
        <v>194.4</v>
      </c>
      <c r="AJ35" s="18">
        <f t="shared" si="144"/>
        <v>215.70000000000002</v>
      </c>
      <c r="AK35" s="18">
        <f t="shared" ref="AK35:AL35" si="145">SUM(AK31:AK34)</f>
        <v>770.1</v>
      </c>
      <c r="AL35" s="18">
        <f t="shared" si="145"/>
        <v>120.69999999999999</v>
      </c>
      <c r="AM35" s="18">
        <f t="shared" ref="AM35:AN35" si="146">SUM(AM31:AM34)</f>
        <v>122.8</v>
      </c>
      <c r="AN35" s="18">
        <f t="shared" si="146"/>
        <v>110.7</v>
      </c>
      <c r="AO35" s="19">
        <f t="shared" ref="AO35:AP35" si="147">SUM(AO31:AO34)</f>
        <v>141.6</v>
      </c>
      <c r="AP35" s="19">
        <f t="shared" si="147"/>
        <v>495.80000000000007</v>
      </c>
    </row>
    <row r="36" spans="1:42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2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48">+X2</f>
        <v>Q2 2021</v>
      </c>
      <c r="Y37" s="94" t="str">
        <f t="shared" si="148"/>
        <v>Q3 2021</v>
      </c>
      <c r="Z37" s="94" t="str">
        <f t="shared" si="148"/>
        <v>Q4 2021</v>
      </c>
      <c r="AA37" s="94" t="str">
        <f t="shared" si="148"/>
        <v>FY 2021</v>
      </c>
      <c r="AB37" s="94" t="str">
        <f t="shared" si="148"/>
        <v>Q1 2022</v>
      </c>
      <c r="AC37" s="94" t="str">
        <f t="shared" si="148"/>
        <v>Q2 2022</v>
      </c>
      <c r="AD37" s="94" t="str">
        <f t="shared" ref="AD37:AE37" si="149">+AD2</f>
        <v>Q3 2022</v>
      </c>
      <c r="AE37" s="94" t="str">
        <f t="shared" si="149"/>
        <v>Q4 2022</v>
      </c>
      <c r="AF37" s="94" t="str">
        <f t="shared" ref="AF37:AG37" si="150">+AF2</f>
        <v>FY 2022</v>
      </c>
      <c r="AG37" s="94" t="str">
        <f t="shared" si="150"/>
        <v>Q1 2023</v>
      </c>
      <c r="AH37" s="94" t="str">
        <f t="shared" ref="AH37:AI37" si="151">+AH2</f>
        <v>Q2 2023</v>
      </c>
      <c r="AI37" s="94" t="str">
        <f t="shared" si="151"/>
        <v>Q3 2023</v>
      </c>
      <c r="AJ37" s="94" t="str">
        <f t="shared" ref="AJ37:AK37" si="152">+AJ2</f>
        <v>Q4 2023</v>
      </c>
      <c r="AK37" s="94" t="str">
        <f t="shared" si="152"/>
        <v>FY 2023</v>
      </c>
      <c r="AL37" s="94" t="str">
        <f t="shared" ref="AL37:AM37" si="153">+AL2</f>
        <v>Q1 2024</v>
      </c>
      <c r="AM37" s="94" t="str">
        <f t="shared" si="153"/>
        <v>Q2 2024</v>
      </c>
      <c r="AN37" s="94" t="str">
        <f t="shared" ref="AN37:AO37" si="154">+AN2</f>
        <v>Q3 2024</v>
      </c>
      <c r="AO37" s="94" t="str">
        <f t="shared" si="154"/>
        <v>Q4 2024</v>
      </c>
      <c r="AP37" s="94" t="str">
        <f t="shared" ref="AP37" si="155">+AP2</f>
        <v>FY 2024</v>
      </c>
    </row>
    <row r="38" spans="1:42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2">
        <v>3211.3</v>
      </c>
      <c r="AN38" s="12">
        <v>3243.7</v>
      </c>
      <c r="AO38" s="13">
        <v>3366</v>
      </c>
      <c r="AP38" s="13">
        <f>AO38</f>
        <v>3366</v>
      </c>
    </row>
    <row r="39" spans="1:42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56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57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58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68"/>
      <c r="AN39" s="68"/>
      <c r="AO39" s="78"/>
      <c r="AP39" s="78"/>
    </row>
    <row r="40" spans="1:42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57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58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3">
        <v>117.5</v>
      </c>
      <c r="AN40" s="113">
        <v>119.7</v>
      </c>
      <c r="AO40" s="112">
        <f>27.6+83.9</f>
        <v>111.5</v>
      </c>
      <c r="AP40" s="112">
        <v>111.5</v>
      </c>
    </row>
    <row r="41" spans="1:42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56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57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58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2">
        <v>88.3</v>
      </c>
      <c r="AN41" s="12">
        <v>86.8</v>
      </c>
      <c r="AO41" s="13">
        <v>88.7</v>
      </c>
      <c r="AP41" s="13">
        <v>88.7</v>
      </c>
    </row>
    <row r="42" spans="1:42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56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57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58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78">
        <v>0</v>
      </c>
      <c r="AP42" s="78">
        <v>0</v>
      </c>
    </row>
    <row r="43" spans="1:42" ht="13.5" customHeight="1" x14ac:dyDescent="0.25">
      <c r="A43" s="17" t="s">
        <v>197</v>
      </c>
      <c r="B43" s="18">
        <f t="shared" ref="B43:P43" si="159">SUM(B38:B42)</f>
        <v>2863.9</v>
      </c>
      <c r="C43" s="18">
        <f t="shared" ref="C43:E43" si="160">SUM(C38:C42)</f>
        <v>2917.2000000000003</v>
      </c>
      <c r="D43" s="18">
        <f t="shared" si="160"/>
        <v>2976.7</v>
      </c>
      <c r="E43" s="18">
        <f t="shared" si="160"/>
        <v>2771.2999999999997</v>
      </c>
      <c r="F43" s="18">
        <f t="shared" ref="F43:M43" si="161">SUM(F38:F42)</f>
        <v>2771.2999999999997</v>
      </c>
      <c r="G43" s="18">
        <f t="shared" ref="G43:I43" si="162">SUM(G38:G42)</f>
        <v>2766</v>
      </c>
      <c r="H43" s="18">
        <f t="shared" si="162"/>
        <v>2793.5</v>
      </c>
      <c r="I43" s="18">
        <f t="shared" si="162"/>
        <v>2911.2</v>
      </c>
      <c r="J43" s="18">
        <f t="shared" ref="J43:L43" si="163">SUM(J38:J42)</f>
        <v>2998.9999999999995</v>
      </c>
      <c r="K43" s="18">
        <f t="shared" si="163"/>
        <v>2998.9999999999995</v>
      </c>
      <c r="L43" s="18">
        <f t="shared" si="163"/>
        <v>3018.9</v>
      </c>
      <c r="M43" s="18">
        <f t="shared" si="161"/>
        <v>3028.0000000000005</v>
      </c>
      <c r="N43" s="18">
        <f t="shared" si="159"/>
        <v>3054.8000000000006</v>
      </c>
      <c r="O43" s="18">
        <f t="shared" si="159"/>
        <v>2951.7</v>
      </c>
      <c r="P43" s="18">
        <f t="shared" si="159"/>
        <v>2951.7</v>
      </c>
      <c r="Q43" s="18">
        <f t="shared" ref="Q43:R43" si="164">SUM(Q38:Q42)</f>
        <v>2905.7999999999997</v>
      </c>
      <c r="R43" s="18">
        <f t="shared" si="164"/>
        <v>2837.2000000000003</v>
      </c>
      <c r="S43" s="18">
        <f t="shared" ref="S43:T43" si="165">SUM(S38:S42)</f>
        <v>2824.8999999999996</v>
      </c>
      <c r="T43" s="18">
        <f t="shared" si="165"/>
        <v>2797.5000000000005</v>
      </c>
      <c r="U43" s="18">
        <f t="shared" ref="U43:V43" si="166">SUM(U38:U42)</f>
        <v>2797.5000000000005</v>
      </c>
      <c r="V43" s="18">
        <f t="shared" si="166"/>
        <v>2185.6</v>
      </c>
      <c r="W43" s="18">
        <f t="shared" ref="W43:X43" si="167">SUM(W38:W42)</f>
        <v>2271.7000000000003</v>
      </c>
      <c r="X43" s="18">
        <f t="shared" si="167"/>
        <v>2271.6999999999998</v>
      </c>
      <c r="Y43" s="18">
        <f t="shared" ref="Y43:Z43" si="168">SUM(Y38:Y42)</f>
        <v>2267.1000000000004</v>
      </c>
      <c r="Z43" s="18">
        <f t="shared" si="168"/>
        <v>2253.6000000000004</v>
      </c>
      <c r="AA43" s="18">
        <f t="shared" ref="AA43:AB43" si="169">SUM(AA38:AA42)</f>
        <v>2253.6000000000004</v>
      </c>
      <c r="AB43" s="18">
        <f t="shared" si="169"/>
        <v>2382.4</v>
      </c>
      <c r="AC43" s="18">
        <f t="shared" ref="AC43:AD43" si="170">SUM(AC38:AC42)</f>
        <v>2597.3999999999996</v>
      </c>
      <c r="AD43" s="18">
        <f t="shared" si="170"/>
        <v>2754.4</v>
      </c>
      <c r="AE43" s="18">
        <f t="shared" ref="AE43:AF43" si="171">SUM(AE38:AE42)</f>
        <v>2964.5</v>
      </c>
      <c r="AF43" s="18">
        <f t="shared" si="171"/>
        <v>2964.5</v>
      </c>
      <c r="AG43" s="18">
        <f t="shared" ref="AG43:AH43" si="172">SUM(AG38:AG42)</f>
        <v>2938.9</v>
      </c>
      <c r="AH43" s="18">
        <f t="shared" si="172"/>
        <v>3099.6</v>
      </c>
      <c r="AI43" s="18">
        <f t="shared" ref="AI43:AJ43" si="173">SUM(AI38:AI42)</f>
        <v>3266.6000000000004</v>
      </c>
      <c r="AJ43" s="18">
        <f t="shared" si="173"/>
        <v>3434.2999999999997</v>
      </c>
      <c r="AK43" s="18">
        <f t="shared" ref="AK43:AL43" si="174">SUM(AK38:AK42)</f>
        <v>3434.2999999999997</v>
      </c>
      <c r="AL43" s="18">
        <f t="shared" si="174"/>
        <v>3332.6</v>
      </c>
      <c r="AM43" s="18">
        <f t="shared" ref="AM43:AN43" si="175">SUM(AM38:AM42)</f>
        <v>3417.1000000000004</v>
      </c>
      <c r="AN43" s="18">
        <f t="shared" si="175"/>
        <v>3450.2</v>
      </c>
      <c r="AO43" s="19">
        <f t="shared" ref="AO43:AP43" si="176">SUM(AO38:AO42)</f>
        <v>3566.2</v>
      </c>
      <c r="AP43" s="19">
        <f t="shared" si="176"/>
        <v>3566.2</v>
      </c>
    </row>
    <row r="44" spans="1:42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2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 AP27 AP20 AP13 AP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2025-02-11T12:24:05Z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